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ojan.karel\Desktop\Rozpočtové práce 2023\zastávky JZ Tangenta\Rozpočet\"/>
    </mc:Choice>
  </mc:AlternateContent>
  <bookViews>
    <workbookView xWindow="0" yWindow="0" windowWidth="32914" windowHeight="13226"/>
  </bookViews>
  <sheets>
    <sheet name="Stavební rozpočet" sheetId="1" r:id="rId1"/>
    <sheet name="Rozpočet - Jen objekty celkem" sheetId="2" r:id="rId2"/>
    <sheet name="Krycí list rozpočtu" sheetId="3" r:id="rId3"/>
    <sheet name="VORN" sheetId="4" state="hidden" r:id="rId4"/>
  </sheets>
  <definedNames>
    <definedName name="vorn_sum">VORN!$I$36</definedName>
  </definedNames>
  <calcPr calcId="162913"/>
</workbook>
</file>

<file path=xl/calcChain.xml><?xml version="1.0" encoding="utf-8"?>
<calcChain xmlns="http://schemas.openxmlformats.org/spreadsheetml/2006/main">
  <c r="K62" i="1" l="1"/>
  <c r="I35" i="4"/>
  <c r="I36" i="4" s="1"/>
  <c r="I26" i="4"/>
  <c r="I25" i="4"/>
  <c r="I18" i="3" s="1"/>
  <c r="I24" i="4"/>
  <c r="I23" i="4"/>
  <c r="I16" i="3" s="1"/>
  <c r="I22" i="4"/>
  <c r="I15" i="3" s="1"/>
  <c r="I21" i="4"/>
  <c r="I27" i="4" s="1"/>
  <c r="I17" i="4"/>
  <c r="F16" i="3" s="1"/>
  <c r="I16" i="4"/>
  <c r="I15" i="4"/>
  <c r="I10" i="4"/>
  <c r="F10" i="4"/>
  <c r="C10" i="4"/>
  <c r="F8" i="4"/>
  <c r="C8" i="4"/>
  <c r="F6" i="4"/>
  <c r="C6" i="4"/>
  <c r="F4" i="4"/>
  <c r="C4" i="4"/>
  <c r="F2" i="4"/>
  <c r="C2" i="4"/>
  <c r="I24" i="3"/>
  <c r="I22" i="3"/>
  <c r="I19" i="3"/>
  <c r="I17" i="3"/>
  <c r="I14" i="3"/>
  <c r="F14" i="3"/>
  <c r="I10" i="3"/>
  <c r="F10" i="3"/>
  <c r="C10" i="3"/>
  <c r="F8" i="3"/>
  <c r="C8" i="3"/>
  <c r="F6" i="3"/>
  <c r="C6" i="3"/>
  <c r="F4" i="3"/>
  <c r="C4" i="3"/>
  <c r="F2" i="3"/>
  <c r="C2" i="3"/>
  <c r="N14" i="2"/>
  <c r="N13" i="2"/>
  <c r="N12" i="2"/>
  <c r="J8" i="2"/>
  <c r="H8" i="2"/>
  <c r="D8" i="2"/>
  <c r="J6" i="2"/>
  <c r="H6" i="2"/>
  <c r="D6" i="2"/>
  <c r="J4" i="2"/>
  <c r="H4" i="2"/>
  <c r="D4" i="2"/>
  <c r="J2" i="2"/>
  <c r="H2" i="2"/>
  <c r="D2" i="2"/>
  <c r="BW195" i="1"/>
  <c r="BJ195" i="1"/>
  <c r="BH195" i="1"/>
  <c r="AB195" i="1" s="1"/>
  <c r="BD195" i="1"/>
  <c r="AP195" i="1"/>
  <c r="BI195" i="1" s="1"/>
  <c r="AC195" i="1" s="1"/>
  <c r="AO195" i="1"/>
  <c r="AW195" i="1" s="1"/>
  <c r="AK195" i="1"/>
  <c r="AT194" i="1" s="1"/>
  <c r="AJ195" i="1"/>
  <c r="AS194" i="1" s="1"/>
  <c r="AH195" i="1"/>
  <c r="AG195" i="1"/>
  <c r="AF195" i="1"/>
  <c r="AE195" i="1"/>
  <c r="AD195" i="1"/>
  <c r="Z195" i="1"/>
  <c r="O195" i="1"/>
  <c r="O194" i="1" s="1"/>
  <c r="M195" i="1"/>
  <c r="M194" i="1" s="1"/>
  <c r="M193" i="1" s="1"/>
  <c r="L195" i="1"/>
  <c r="O193" i="1"/>
  <c r="L14" i="2" s="1"/>
  <c r="BW191" i="1"/>
  <c r="BJ191" i="1"/>
  <c r="BI191" i="1"/>
  <c r="AC191" i="1" s="1"/>
  <c r="BH191" i="1"/>
  <c r="AB191" i="1" s="1"/>
  <c r="BF191" i="1"/>
  <c r="BD191" i="1"/>
  <c r="AX191" i="1"/>
  <c r="AW191" i="1"/>
  <c r="AP191" i="1"/>
  <c r="AO191" i="1"/>
  <c r="AK191" i="1"/>
  <c r="AJ191" i="1"/>
  <c r="AH191" i="1"/>
  <c r="AG191" i="1"/>
  <c r="AF191" i="1"/>
  <c r="AE191" i="1"/>
  <c r="AD191" i="1"/>
  <c r="Z191" i="1"/>
  <c r="O191" i="1"/>
  <c r="L191" i="1"/>
  <c r="K191" i="1"/>
  <c r="J191" i="1"/>
  <c r="BW189" i="1"/>
  <c r="BJ189" i="1"/>
  <c r="BF189" i="1"/>
  <c r="BD189" i="1"/>
  <c r="AP189" i="1"/>
  <c r="AO189" i="1"/>
  <c r="AK189" i="1"/>
  <c r="AJ189" i="1"/>
  <c r="AH189" i="1"/>
  <c r="AG189" i="1"/>
  <c r="AF189" i="1"/>
  <c r="AE189" i="1"/>
  <c r="AD189" i="1"/>
  <c r="Z189" i="1"/>
  <c r="O189" i="1"/>
  <c r="L189" i="1"/>
  <c r="M189" i="1" s="1"/>
  <c r="BW187" i="1"/>
  <c r="BJ187" i="1"/>
  <c r="BD187" i="1"/>
  <c r="AP187" i="1"/>
  <c r="AO187" i="1"/>
  <c r="AK187" i="1"/>
  <c r="AJ187" i="1"/>
  <c r="AH187" i="1"/>
  <c r="AG187" i="1"/>
  <c r="AF187" i="1"/>
  <c r="AE187" i="1"/>
  <c r="AD187" i="1"/>
  <c r="Z187" i="1"/>
  <c r="O187" i="1"/>
  <c r="BF187" i="1" s="1"/>
  <c r="L187" i="1"/>
  <c r="M187" i="1" s="1"/>
  <c r="BW185" i="1"/>
  <c r="BJ185" i="1"/>
  <c r="BI185" i="1"/>
  <c r="AC185" i="1" s="1"/>
  <c r="BH185" i="1"/>
  <c r="AB185" i="1" s="1"/>
  <c r="BD185" i="1"/>
  <c r="AX185" i="1"/>
  <c r="AP185" i="1"/>
  <c r="AO185" i="1"/>
  <c r="AW185" i="1" s="1"/>
  <c r="AK185" i="1"/>
  <c r="AJ185" i="1"/>
  <c r="AH185" i="1"/>
  <c r="AG185" i="1"/>
  <c r="AF185" i="1"/>
  <c r="AE185" i="1"/>
  <c r="AD185" i="1"/>
  <c r="Z185" i="1"/>
  <c r="O185" i="1"/>
  <c r="BF185" i="1" s="1"/>
  <c r="L185" i="1"/>
  <c r="K185" i="1"/>
  <c r="J185" i="1"/>
  <c r="BW183" i="1"/>
  <c r="BJ183" i="1"/>
  <c r="BD183" i="1"/>
  <c r="AW183" i="1"/>
  <c r="AP183" i="1"/>
  <c r="AO183" i="1"/>
  <c r="BH183" i="1" s="1"/>
  <c r="AK183" i="1"/>
  <c r="AJ183" i="1"/>
  <c r="AH183" i="1"/>
  <c r="AG183" i="1"/>
  <c r="AF183" i="1"/>
  <c r="AE183" i="1"/>
  <c r="AD183" i="1"/>
  <c r="AB183" i="1"/>
  <c r="Z183" i="1"/>
  <c r="O183" i="1"/>
  <c r="BF183" i="1" s="1"/>
  <c r="L183" i="1"/>
  <c r="AL183" i="1" s="1"/>
  <c r="J183" i="1"/>
  <c r="BW181" i="1"/>
  <c r="BJ181" i="1"/>
  <c r="BD181" i="1"/>
  <c r="AP181" i="1"/>
  <c r="K181" i="1" s="1"/>
  <c r="AO181" i="1"/>
  <c r="AK181" i="1"/>
  <c r="AJ181" i="1"/>
  <c r="AH181" i="1"/>
  <c r="AG181" i="1"/>
  <c r="AF181" i="1"/>
  <c r="AE181" i="1"/>
  <c r="AD181" i="1"/>
  <c r="Z181" i="1"/>
  <c r="O181" i="1"/>
  <c r="BF181" i="1" s="1"/>
  <c r="L181" i="1"/>
  <c r="M181" i="1" s="1"/>
  <c r="BW179" i="1"/>
  <c r="BJ179" i="1"/>
  <c r="BD179" i="1"/>
  <c r="AP179" i="1"/>
  <c r="AX179" i="1" s="1"/>
  <c r="AO179" i="1"/>
  <c r="BH179" i="1" s="1"/>
  <c r="AB179" i="1" s="1"/>
  <c r="AL179" i="1"/>
  <c r="AK179" i="1"/>
  <c r="AJ179" i="1"/>
  <c r="AH179" i="1"/>
  <c r="AG179" i="1"/>
  <c r="AF179" i="1"/>
  <c r="AE179" i="1"/>
  <c r="AD179" i="1"/>
  <c r="Z179" i="1"/>
  <c r="O179" i="1"/>
  <c r="BF179" i="1" s="1"/>
  <c r="L179" i="1"/>
  <c r="M179" i="1" s="1"/>
  <c r="BW177" i="1"/>
  <c r="M177" i="1" s="1"/>
  <c r="BJ177" i="1"/>
  <c r="BD177" i="1"/>
  <c r="AP177" i="1"/>
  <c r="K177" i="1" s="1"/>
  <c r="AO177" i="1"/>
  <c r="AW177" i="1" s="1"/>
  <c r="AK177" i="1"/>
  <c r="AJ177" i="1"/>
  <c r="AS168" i="1" s="1"/>
  <c r="AH177" i="1"/>
  <c r="AG177" i="1"/>
  <c r="AF177" i="1"/>
  <c r="AE177" i="1"/>
  <c r="AD177" i="1"/>
  <c r="Z177" i="1"/>
  <c r="O177" i="1"/>
  <c r="BF177" i="1" s="1"/>
  <c r="L177" i="1"/>
  <c r="AL177" i="1" s="1"/>
  <c r="BW175" i="1"/>
  <c r="BJ175" i="1"/>
  <c r="BF175" i="1"/>
  <c r="BD175" i="1"/>
  <c r="AP175" i="1"/>
  <c r="BI175" i="1" s="1"/>
  <c r="AC175" i="1" s="1"/>
  <c r="AO175" i="1"/>
  <c r="AL175" i="1"/>
  <c r="AK175" i="1"/>
  <c r="AJ175" i="1"/>
  <c r="AH175" i="1"/>
  <c r="AG175" i="1"/>
  <c r="AF175" i="1"/>
  <c r="AE175" i="1"/>
  <c r="AD175" i="1"/>
  <c r="Z175" i="1"/>
  <c r="O175" i="1"/>
  <c r="L175" i="1"/>
  <c r="M175" i="1" s="1"/>
  <c r="BW173" i="1"/>
  <c r="BJ173" i="1"/>
  <c r="BI173" i="1"/>
  <c r="AC173" i="1" s="1"/>
  <c r="BH173" i="1"/>
  <c r="AB173" i="1" s="1"/>
  <c r="BF173" i="1"/>
  <c r="BD173" i="1"/>
  <c r="AX173" i="1"/>
  <c r="AP173" i="1"/>
  <c r="AO173" i="1"/>
  <c r="AW173" i="1" s="1"/>
  <c r="AK173" i="1"/>
  <c r="AJ173" i="1"/>
  <c r="AH173" i="1"/>
  <c r="AG173" i="1"/>
  <c r="AF173" i="1"/>
  <c r="AE173" i="1"/>
  <c r="AD173" i="1"/>
  <c r="Z173" i="1"/>
  <c r="O173" i="1"/>
  <c r="L173" i="1"/>
  <c r="K173" i="1"/>
  <c r="J173" i="1"/>
  <c r="BW171" i="1"/>
  <c r="BJ171" i="1"/>
  <c r="BI171" i="1"/>
  <c r="BF171" i="1"/>
  <c r="BD171" i="1"/>
  <c r="AW171" i="1"/>
  <c r="AP171" i="1"/>
  <c r="AX171" i="1" s="1"/>
  <c r="AO171" i="1"/>
  <c r="BH171" i="1" s="1"/>
  <c r="AB171" i="1" s="1"/>
  <c r="AK171" i="1"/>
  <c r="AJ171" i="1"/>
  <c r="AH171" i="1"/>
  <c r="AG171" i="1"/>
  <c r="AF171" i="1"/>
  <c r="AE171" i="1"/>
  <c r="AD171" i="1"/>
  <c r="AC171" i="1"/>
  <c r="Z171" i="1"/>
  <c r="O171" i="1"/>
  <c r="L171" i="1"/>
  <c r="AL171" i="1" s="1"/>
  <c r="BW169" i="1"/>
  <c r="BJ169" i="1"/>
  <c r="BD169" i="1"/>
  <c r="AP169" i="1"/>
  <c r="AO169" i="1"/>
  <c r="AK169" i="1"/>
  <c r="AJ169" i="1"/>
  <c r="AH169" i="1"/>
  <c r="AG169" i="1"/>
  <c r="AF169" i="1"/>
  <c r="AE169" i="1"/>
  <c r="AD169" i="1"/>
  <c r="Z169" i="1"/>
  <c r="O169" i="1"/>
  <c r="BF169" i="1" s="1"/>
  <c r="L169" i="1"/>
  <c r="M169" i="1" s="1"/>
  <c r="BW164" i="1"/>
  <c r="BJ164" i="1"/>
  <c r="AH164" i="1" s="1"/>
  <c r="BD164" i="1"/>
  <c r="AP164" i="1"/>
  <c r="AO164" i="1"/>
  <c r="AK164" i="1"/>
  <c r="AJ164" i="1"/>
  <c r="AG164" i="1"/>
  <c r="AF164" i="1"/>
  <c r="AE164" i="1"/>
  <c r="AD164" i="1"/>
  <c r="AC164" i="1"/>
  <c r="AB164" i="1"/>
  <c r="Z164" i="1"/>
  <c r="O164" i="1"/>
  <c r="BF164" i="1" s="1"/>
  <c r="L164" i="1"/>
  <c r="M164" i="1" s="1"/>
  <c r="BW160" i="1"/>
  <c r="BJ160" i="1"/>
  <c r="AH160" i="1" s="1"/>
  <c r="BH160" i="1"/>
  <c r="BD160" i="1"/>
  <c r="AW160" i="1"/>
  <c r="AP160" i="1"/>
  <c r="AX160" i="1" s="1"/>
  <c r="AV160" i="1" s="1"/>
  <c r="AO160" i="1"/>
  <c r="AL160" i="1"/>
  <c r="AK160" i="1"/>
  <c r="AJ160" i="1"/>
  <c r="AG160" i="1"/>
  <c r="AF160" i="1"/>
  <c r="AE160" i="1"/>
  <c r="AD160" i="1"/>
  <c r="AC160" i="1"/>
  <c r="AB160" i="1"/>
  <c r="Z160" i="1"/>
  <c r="O160" i="1"/>
  <c r="BF160" i="1" s="1"/>
  <c r="M160" i="1"/>
  <c r="L160" i="1"/>
  <c r="J160" i="1"/>
  <c r="BW157" i="1"/>
  <c r="BJ157" i="1"/>
  <c r="BD157" i="1"/>
  <c r="AP157" i="1"/>
  <c r="BI157" i="1" s="1"/>
  <c r="AO157" i="1"/>
  <c r="AL157" i="1"/>
  <c r="AK157" i="1"/>
  <c r="AJ157" i="1"/>
  <c r="AH157" i="1"/>
  <c r="AG157" i="1"/>
  <c r="AF157" i="1"/>
  <c r="AE157" i="1"/>
  <c r="AD157" i="1"/>
  <c r="AC157" i="1"/>
  <c r="AB157" i="1"/>
  <c r="Z157" i="1"/>
  <c r="O157" i="1"/>
  <c r="BF157" i="1" s="1"/>
  <c r="L157" i="1"/>
  <c r="BW154" i="1"/>
  <c r="BJ154" i="1"/>
  <c r="AH154" i="1" s="1"/>
  <c r="BF154" i="1"/>
  <c r="BD154" i="1"/>
  <c r="AX154" i="1"/>
  <c r="AP154" i="1"/>
  <c r="BI154" i="1" s="1"/>
  <c r="AO154" i="1"/>
  <c r="J154" i="1" s="1"/>
  <c r="AL154" i="1"/>
  <c r="AK154" i="1"/>
  <c r="AJ154" i="1"/>
  <c r="AG154" i="1"/>
  <c r="AF154" i="1"/>
  <c r="AE154" i="1"/>
  <c r="AD154" i="1"/>
  <c r="AC154" i="1"/>
  <c r="AB154" i="1"/>
  <c r="Z154" i="1"/>
  <c r="O154" i="1"/>
  <c r="L154" i="1"/>
  <c r="M154" i="1" s="1"/>
  <c r="BW151" i="1"/>
  <c r="BJ151" i="1"/>
  <c r="AH151" i="1" s="1"/>
  <c r="BD151" i="1"/>
  <c r="AP151" i="1"/>
  <c r="K151" i="1" s="1"/>
  <c r="AO151" i="1"/>
  <c r="AW151" i="1" s="1"/>
  <c r="AL151" i="1"/>
  <c r="AK151" i="1"/>
  <c r="AJ151" i="1"/>
  <c r="AG151" i="1"/>
  <c r="AF151" i="1"/>
  <c r="AE151" i="1"/>
  <c r="AD151" i="1"/>
  <c r="AC151" i="1"/>
  <c r="AB151" i="1"/>
  <c r="Z151" i="1"/>
  <c r="O151" i="1"/>
  <c r="BF151" i="1" s="1"/>
  <c r="L151" i="1"/>
  <c r="M151" i="1" s="1"/>
  <c r="BW148" i="1"/>
  <c r="BJ148" i="1"/>
  <c r="AH148" i="1" s="1"/>
  <c r="BF148" i="1"/>
  <c r="BD148" i="1"/>
  <c r="AP148" i="1"/>
  <c r="AO148" i="1"/>
  <c r="J148" i="1" s="1"/>
  <c r="AL148" i="1"/>
  <c r="AK148" i="1"/>
  <c r="AJ148" i="1"/>
  <c r="AG148" i="1"/>
  <c r="AF148" i="1"/>
  <c r="AE148" i="1"/>
  <c r="AD148" i="1"/>
  <c r="AC148" i="1"/>
  <c r="AB148" i="1"/>
  <c r="Z148" i="1"/>
  <c r="O148" i="1"/>
  <c r="L148" i="1"/>
  <c r="M148" i="1" s="1"/>
  <c r="BW144" i="1"/>
  <c r="BJ144" i="1"/>
  <c r="AH144" i="1" s="1"/>
  <c r="BI144" i="1"/>
  <c r="BH144" i="1"/>
  <c r="BF144" i="1"/>
  <c r="BD144" i="1"/>
  <c r="AW144" i="1"/>
  <c r="AP144" i="1"/>
  <c r="AO144" i="1"/>
  <c r="AL144" i="1"/>
  <c r="AK144" i="1"/>
  <c r="AJ144" i="1"/>
  <c r="AG144" i="1"/>
  <c r="AF144" i="1"/>
  <c r="AE144" i="1"/>
  <c r="AD144" i="1"/>
  <c r="AC144" i="1"/>
  <c r="AB144" i="1"/>
  <c r="Z144" i="1"/>
  <c r="O144" i="1"/>
  <c r="M144" i="1"/>
  <c r="L144" i="1"/>
  <c r="J144" i="1"/>
  <c r="BW140" i="1"/>
  <c r="BJ140" i="1"/>
  <c r="BI140" i="1"/>
  <c r="BH140" i="1"/>
  <c r="BF140" i="1"/>
  <c r="BD140" i="1"/>
  <c r="AX140" i="1"/>
  <c r="AP140" i="1"/>
  <c r="AO140" i="1"/>
  <c r="AW140" i="1" s="1"/>
  <c r="AL140" i="1"/>
  <c r="AK140" i="1"/>
  <c r="AJ140" i="1"/>
  <c r="AH140" i="1"/>
  <c r="AG140" i="1"/>
  <c r="AF140" i="1"/>
  <c r="AE140" i="1"/>
  <c r="AD140" i="1"/>
  <c r="AC140" i="1"/>
  <c r="AB140" i="1"/>
  <c r="Z140" i="1"/>
  <c r="O140" i="1"/>
  <c r="L140" i="1"/>
  <c r="K140" i="1"/>
  <c r="BW138" i="1"/>
  <c r="BJ138" i="1"/>
  <c r="BF138" i="1"/>
  <c r="BD138" i="1"/>
  <c r="AP138" i="1"/>
  <c r="AO138" i="1"/>
  <c r="AL138" i="1"/>
  <c r="AK138" i="1"/>
  <c r="AJ138" i="1"/>
  <c r="AH138" i="1"/>
  <c r="AG138" i="1"/>
  <c r="AF138" i="1"/>
  <c r="AE138" i="1"/>
  <c r="AD138" i="1"/>
  <c r="AC138" i="1"/>
  <c r="AB138" i="1"/>
  <c r="Z138" i="1"/>
  <c r="O138" i="1"/>
  <c r="L138" i="1"/>
  <c r="M138" i="1" s="1"/>
  <c r="BW136" i="1"/>
  <c r="BJ136" i="1"/>
  <c r="AH136" i="1" s="1"/>
  <c r="BD136" i="1"/>
  <c r="AP136" i="1"/>
  <c r="AX136" i="1" s="1"/>
  <c r="AO136" i="1"/>
  <c r="BH136" i="1" s="1"/>
  <c r="AK136" i="1"/>
  <c r="AJ136" i="1"/>
  <c r="AG136" i="1"/>
  <c r="AF136" i="1"/>
  <c r="AE136" i="1"/>
  <c r="AD136" i="1"/>
  <c r="AC136" i="1"/>
  <c r="AB136" i="1"/>
  <c r="Z136" i="1"/>
  <c r="O136" i="1"/>
  <c r="L136" i="1"/>
  <c r="BW134" i="1"/>
  <c r="BJ134" i="1"/>
  <c r="Z134" i="1" s="1"/>
  <c r="BD134" i="1"/>
  <c r="AP134" i="1"/>
  <c r="BI134" i="1" s="1"/>
  <c r="AO134" i="1"/>
  <c r="BH134" i="1" s="1"/>
  <c r="AK134" i="1"/>
  <c r="AJ134" i="1"/>
  <c r="AH134" i="1"/>
  <c r="AG134" i="1"/>
  <c r="AF134" i="1"/>
  <c r="AE134" i="1"/>
  <c r="AD134" i="1"/>
  <c r="AC134" i="1"/>
  <c r="AB134" i="1"/>
  <c r="O134" i="1"/>
  <c r="BF134" i="1" s="1"/>
  <c r="L134" i="1"/>
  <c r="M134" i="1" s="1"/>
  <c r="BW132" i="1"/>
  <c r="BJ132" i="1"/>
  <c r="BF132" i="1"/>
  <c r="BD132" i="1"/>
  <c r="AP132" i="1"/>
  <c r="BI132" i="1" s="1"/>
  <c r="AO132" i="1"/>
  <c r="AW132" i="1" s="1"/>
  <c r="AL132" i="1"/>
  <c r="AK132" i="1"/>
  <c r="AJ132" i="1"/>
  <c r="AH132" i="1"/>
  <c r="AG132" i="1"/>
  <c r="AF132" i="1"/>
  <c r="AE132" i="1"/>
  <c r="AD132" i="1"/>
  <c r="AC132" i="1"/>
  <c r="AB132" i="1"/>
  <c r="Z132" i="1"/>
  <c r="O132" i="1"/>
  <c r="L132" i="1"/>
  <c r="M132" i="1" s="1"/>
  <c r="BW131" i="1"/>
  <c r="BJ131" i="1"/>
  <c r="Z131" i="1" s="1"/>
  <c r="BF131" i="1"/>
  <c r="BD131" i="1"/>
  <c r="AP131" i="1"/>
  <c r="AO131" i="1"/>
  <c r="AK131" i="1"/>
  <c r="AJ131" i="1"/>
  <c r="AH131" i="1"/>
  <c r="AG131" i="1"/>
  <c r="AF131" i="1"/>
  <c r="AE131" i="1"/>
  <c r="AD131" i="1"/>
  <c r="AC131" i="1"/>
  <c r="AB131" i="1"/>
  <c r="O131" i="1"/>
  <c r="L131" i="1"/>
  <c r="M131" i="1" s="1"/>
  <c r="BW129" i="1"/>
  <c r="BJ129" i="1"/>
  <c r="Z129" i="1" s="1"/>
  <c r="BI129" i="1"/>
  <c r="BH129" i="1"/>
  <c r="BF129" i="1"/>
  <c r="BD129" i="1"/>
  <c r="AP129" i="1"/>
  <c r="AX129" i="1" s="1"/>
  <c r="AO129" i="1"/>
  <c r="J129" i="1" s="1"/>
  <c r="AK129" i="1"/>
  <c r="AJ129" i="1"/>
  <c r="AH129" i="1"/>
  <c r="AG129" i="1"/>
  <c r="AF129" i="1"/>
  <c r="AE129" i="1"/>
  <c r="AD129" i="1"/>
  <c r="AC129" i="1"/>
  <c r="AB129" i="1"/>
  <c r="O129" i="1"/>
  <c r="L129" i="1"/>
  <c r="AL129" i="1" s="1"/>
  <c r="K129" i="1"/>
  <c r="BW126" i="1"/>
  <c r="BJ126" i="1"/>
  <c r="Z126" i="1" s="1"/>
  <c r="BF126" i="1"/>
  <c r="BD126" i="1"/>
  <c r="AP126" i="1"/>
  <c r="AX126" i="1" s="1"/>
  <c r="AO126" i="1"/>
  <c r="AK126" i="1"/>
  <c r="AJ126" i="1"/>
  <c r="AH126" i="1"/>
  <c r="AG126" i="1"/>
  <c r="AF126" i="1"/>
  <c r="AE126" i="1"/>
  <c r="AD126" i="1"/>
  <c r="AC126" i="1"/>
  <c r="AB126" i="1"/>
  <c r="O126" i="1"/>
  <c r="L126" i="1"/>
  <c r="M126" i="1" s="1"/>
  <c r="BW124" i="1"/>
  <c r="BJ124" i="1"/>
  <c r="BF124" i="1"/>
  <c r="BD124" i="1"/>
  <c r="AP124" i="1"/>
  <c r="BI124" i="1" s="1"/>
  <c r="AO124" i="1"/>
  <c r="AL124" i="1"/>
  <c r="AK124" i="1"/>
  <c r="AJ124" i="1"/>
  <c r="AH124" i="1"/>
  <c r="AG124" i="1"/>
  <c r="AF124" i="1"/>
  <c r="AE124" i="1"/>
  <c r="AD124" i="1"/>
  <c r="AC124" i="1"/>
  <c r="AB124" i="1"/>
  <c r="Z124" i="1"/>
  <c r="O124" i="1"/>
  <c r="L124" i="1"/>
  <c r="M124" i="1" s="1"/>
  <c r="O123" i="1"/>
  <c r="BW121" i="1"/>
  <c r="BJ121" i="1"/>
  <c r="BD121" i="1"/>
  <c r="AP121" i="1"/>
  <c r="AO121" i="1"/>
  <c r="AL121" i="1"/>
  <c r="AU120" i="1" s="1"/>
  <c r="AK121" i="1"/>
  <c r="AT120" i="1" s="1"/>
  <c r="AJ121" i="1"/>
  <c r="AS120" i="1" s="1"/>
  <c r="AH121" i="1"/>
  <c r="AG121" i="1"/>
  <c r="AF121" i="1"/>
  <c r="AE121" i="1"/>
  <c r="AD121" i="1"/>
  <c r="AC121" i="1"/>
  <c r="AB121" i="1"/>
  <c r="Z121" i="1"/>
  <c r="O121" i="1"/>
  <c r="BF121" i="1" s="1"/>
  <c r="L121" i="1"/>
  <c r="M121" i="1" s="1"/>
  <c r="M120" i="1" s="1"/>
  <c r="O120" i="1"/>
  <c r="L120" i="1"/>
  <c r="BW119" i="1"/>
  <c r="BJ119" i="1"/>
  <c r="BD119" i="1"/>
  <c r="AP119" i="1"/>
  <c r="BI119" i="1" s="1"/>
  <c r="AC119" i="1" s="1"/>
  <c r="AO119" i="1"/>
  <c r="AL119" i="1"/>
  <c r="AU118" i="1" s="1"/>
  <c r="AK119" i="1"/>
  <c r="AT118" i="1" s="1"/>
  <c r="AJ119" i="1"/>
  <c r="AS118" i="1" s="1"/>
  <c r="AH119" i="1"/>
  <c r="AG119" i="1"/>
  <c r="AF119" i="1"/>
  <c r="AE119" i="1"/>
  <c r="AD119" i="1"/>
  <c r="Z119" i="1"/>
  <c r="O119" i="1"/>
  <c r="L119" i="1"/>
  <c r="M119" i="1" s="1"/>
  <c r="M118" i="1" s="1"/>
  <c r="L118" i="1"/>
  <c r="BW117" i="1"/>
  <c r="M117" i="1" s="1"/>
  <c r="BJ117" i="1"/>
  <c r="BF117" i="1"/>
  <c r="BD117" i="1"/>
  <c r="AP117" i="1"/>
  <c r="AO117" i="1"/>
  <c r="AK117" i="1"/>
  <c r="AJ117" i="1"/>
  <c r="AH117" i="1"/>
  <c r="AG117" i="1"/>
  <c r="AF117" i="1"/>
  <c r="AE117" i="1"/>
  <c r="AD117" i="1"/>
  <c r="Z117" i="1"/>
  <c r="O117" i="1"/>
  <c r="L117" i="1"/>
  <c r="AL117" i="1" s="1"/>
  <c r="J117" i="1"/>
  <c r="BW116" i="1"/>
  <c r="BJ116" i="1"/>
  <c r="BI116" i="1"/>
  <c r="AC116" i="1" s="1"/>
  <c r="BH116" i="1"/>
  <c r="AB116" i="1" s="1"/>
  <c r="BD116" i="1"/>
  <c r="AP116" i="1"/>
  <c r="AX116" i="1" s="1"/>
  <c r="AO116" i="1"/>
  <c r="AW116" i="1" s="1"/>
  <c r="AK116" i="1"/>
  <c r="AJ116" i="1"/>
  <c r="AH116" i="1"/>
  <c r="AG116" i="1"/>
  <c r="AF116" i="1"/>
  <c r="AE116" i="1"/>
  <c r="AD116" i="1"/>
  <c r="Z116" i="1"/>
  <c r="O116" i="1"/>
  <c r="BF116" i="1" s="1"/>
  <c r="L116" i="1"/>
  <c r="AL116" i="1" s="1"/>
  <c r="K116" i="1"/>
  <c r="J116" i="1"/>
  <c r="BW115" i="1"/>
  <c r="BJ115" i="1"/>
  <c r="BF115" i="1"/>
  <c r="BD115" i="1"/>
  <c r="AP115" i="1"/>
  <c r="AO115" i="1"/>
  <c r="BH115" i="1" s="1"/>
  <c r="AB115" i="1" s="1"/>
  <c r="AK115" i="1"/>
  <c r="AJ115" i="1"/>
  <c r="AH115" i="1"/>
  <c r="AG115" i="1"/>
  <c r="AF115" i="1"/>
  <c r="AE115" i="1"/>
  <c r="AD115" i="1"/>
  <c r="Z115" i="1"/>
  <c r="O115" i="1"/>
  <c r="L115" i="1"/>
  <c r="J115" i="1"/>
  <c r="BW114" i="1"/>
  <c r="BJ114" i="1"/>
  <c r="BD114" i="1"/>
  <c r="AP114" i="1"/>
  <c r="BI114" i="1" s="1"/>
  <c r="AO114" i="1"/>
  <c r="AW114" i="1" s="1"/>
  <c r="AK114" i="1"/>
  <c r="AJ114" i="1"/>
  <c r="AH114" i="1"/>
  <c r="AG114" i="1"/>
  <c r="AF114" i="1"/>
  <c r="AE114" i="1"/>
  <c r="AD114" i="1"/>
  <c r="AC114" i="1"/>
  <c r="Z114" i="1"/>
  <c r="O114" i="1"/>
  <c r="BF114" i="1" s="1"/>
  <c r="L114" i="1"/>
  <c r="M114" i="1" s="1"/>
  <c r="BW112" i="1"/>
  <c r="BJ112" i="1"/>
  <c r="BD112" i="1"/>
  <c r="AP112" i="1"/>
  <c r="AX112" i="1" s="1"/>
  <c r="AO112" i="1"/>
  <c r="BH112" i="1" s="1"/>
  <c r="AB112" i="1" s="1"/>
  <c r="AK112" i="1"/>
  <c r="AJ112" i="1"/>
  <c r="AH112" i="1"/>
  <c r="AG112" i="1"/>
  <c r="AF112" i="1"/>
  <c r="AE112" i="1"/>
  <c r="AD112" i="1"/>
  <c r="Z112" i="1"/>
  <c r="O112" i="1"/>
  <c r="BF112" i="1" s="1"/>
  <c r="L112" i="1"/>
  <c r="AL112" i="1" s="1"/>
  <c r="K112" i="1"/>
  <c r="BW109" i="1"/>
  <c r="BJ109" i="1"/>
  <c r="BF109" i="1"/>
  <c r="BD109" i="1"/>
  <c r="AW109" i="1"/>
  <c r="AP109" i="1"/>
  <c r="AO109" i="1"/>
  <c r="BH109" i="1" s="1"/>
  <c r="AB109" i="1" s="1"/>
  <c r="AK109" i="1"/>
  <c r="AJ109" i="1"/>
  <c r="AH109" i="1"/>
  <c r="AG109" i="1"/>
  <c r="AF109" i="1"/>
  <c r="AE109" i="1"/>
  <c r="AD109" i="1"/>
  <c r="Z109" i="1"/>
  <c r="O109" i="1"/>
  <c r="M109" i="1"/>
  <c r="L109" i="1"/>
  <c r="AL109" i="1" s="1"/>
  <c r="BW107" i="1"/>
  <c r="BJ107" i="1"/>
  <c r="BF107" i="1"/>
  <c r="BD107" i="1"/>
  <c r="AP107" i="1"/>
  <c r="BI107" i="1" s="1"/>
  <c r="AC107" i="1" s="1"/>
  <c r="AO107" i="1"/>
  <c r="BH107" i="1" s="1"/>
  <c r="AB107" i="1" s="1"/>
  <c r="AK107" i="1"/>
  <c r="AJ107" i="1"/>
  <c r="AH107" i="1"/>
  <c r="AG107" i="1"/>
  <c r="AF107" i="1"/>
  <c r="AE107" i="1"/>
  <c r="AD107" i="1"/>
  <c r="Z107" i="1"/>
  <c r="O107" i="1"/>
  <c r="L107" i="1"/>
  <c r="BW104" i="1"/>
  <c r="BJ104" i="1"/>
  <c r="BF104" i="1"/>
  <c r="BD104" i="1"/>
  <c r="AP104" i="1"/>
  <c r="K104" i="1" s="1"/>
  <c r="AO104" i="1"/>
  <c r="AL104" i="1"/>
  <c r="AK104" i="1"/>
  <c r="AJ104" i="1"/>
  <c r="AH104" i="1"/>
  <c r="AG104" i="1"/>
  <c r="AF104" i="1"/>
  <c r="AE104" i="1"/>
  <c r="AD104" i="1"/>
  <c r="Z104" i="1"/>
  <c r="O104" i="1"/>
  <c r="L104" i="1"/>
  <c r="BW102" i="1"/>
  <c r="BJ102" i="1"/>
  <c r="BD102" i="1"/>
  <c r="AP102" i="1"/>
  <c r="K102" i="1" s="1"/>
  <c r="AO102" i="1"/>
  <c r="J102" i="1" s="1"/>
  <c r="AK102" i="1"/>
  <c r="AJ102" i="1"/>
  <c r="AH102" i="1"/>
  <c r="AG102" i="1"/>
  <c r="AF102" i="1"/>
  <c r="AE102" i="1"/>
  <c r="AD102" i="1"/>
  <c r="Z102" i="1"/>
  <c r="O102" i="1"/>
  <c r="O99" i="1" s="1"/>
  <c r="L102" i="1"/>
  <c r="BW100" i="1"/>
  <c r="BJ100" i="1"/>
  <c r="BI100" i="1"/>
  <c r="AC100" i="1" s="1"/>
  <c r="BF100" i="1"/>
  <c r="BD100" i="1"/>
  <c r="AP100" i="1"/>
  <c r="AO100" i="1"/>
  <c r="AK100" i="1"/>
  <c r="AJ100" i="1"/>
  <c r="AH100" i="1"/>
  <c r="AG100" i="1"/>
  <c r="AF100" i="1"/>
  <c r="AE100" i="1"/>
  <c r="AD100" i="1"/>
  <c r="Z100" i="1"/>
  <c r="O100" i="1"/>
  <c r="L100" i="1"/>
  <c r="AL100" i="1" s="1"/>
  <c r="J100" i="1"/>
  <c r="BW98" i="1"/>
  <c r="BJ98" i="1"/>
  <c r="BD98" i="1"/>
  <c r="AP98" i="1"/>
  <c r="AO98" i="1"/>
  <c r="AK98" i="1"/>
  <c r="AJ98" i="1"/>
  <c r="AH98" i="1"/>
  <c r="AG98" i="1"/>
  <c r="AF98" i="1"/>
  <c r="AE98" i="1"/>
  <c r="AD98" i="1"/>
  <c r="Z98" i="1"/>
  <c r="O98" i="1"/>
  <c r="BF98" i="1" s="1"/>
  <c r="L98" i="1"/>
  <c r="AL98" i="1" s="1"/>
  <c r="BW97" i="1"/>
  <c r="BJ97" i="1"/>
  <c r="BI97" i="1"/>
  <c r="AC97" i="1" s="1"/>
  <c r="BF97" i="1"/>
  <c r="BD97" i="1"/>
  <c r="AW97" i="1"/>
  <c r="AP97" i="1"/>
  <c r="AO97" i="1"/>
  <c r="BH97" i="1" s="1"/>
  <c r="AB97" i="1" s="1"/>
  <c r="AK97" i="1"/>
  <c r="AJ97" i="1"/>
  <c r="AH97" i="1"/>
  <c r="AG97" i="1"/>
  <c r="AF97" i="1"/>
  <c r="AE97" i="1"/>
  <c r="AD97" i="1"/>
  <c r="Z97" i="1"/>
  <c r="O97" i="1"/>
  <c r="L97" i="1"/>
  <c r="L96" i="1" s="1"/>
  <c r="BW94" i="1"/>
  <c r="BJ94" i="1"/>
  <c r="BD94" i="1"/>
  <c r="AP94" i="1"/>
  <c r="BI94" i="1" s="1"/>
  <c r="AC94" i="1" s="1"/>
  <c r="AO94" i="1"/>
  <c r="BH94" i="1" s="1"/>
  <c r="AB94" i="1" s="1"/>
  <c r="AK94" i="1"/>
  <c r="AJ94" i="1"/>
  <c r="AH94" i="1"/>
  <c r="AG94" i="1"/>
  <c r="AF94" i="1"/>
  <c r="AE94" i="1"/>
  <c r="AD94" i="1"/>
  <c r="Z94" i="1"/>
  <c r="O94" i="1"/>
  <c r="BF94" i="1" s="1"/>
  <c r="L94" i="1"/>
  <c r="BW92" i="1"/>
  <c r="BJ92" i="1"/>
  <c r="BF92" i="1"/>
  <c r="BD92" i="1"/>
  <c r="AP92" i="1"/>
  <c r="BI92" i="1" s="1"/>
  <c r="AC92" i="1" s="1"/>
  <c r="AO92" i="1"/>
  <c r="AK92" i="1"/>
  <c r="AJ92" i="1"/>
  <c r="AH92" i="1"/>
  <c r="AG92" i="1"/>
  <c r="AF92" i="1"/>
  <c r="AE92" i="1"/>
  <c r="AD92" i="1"/>
  <c r="Z92" i="1"/>
  <c r="O92" i="1"/>
  <c r="L92" i="1"/>
  <c r="AL92" i="1" s="1"/>
  <c r="BW91" i="1"/>
  <c r="BJ91" i="1"/>
  <c r="BF91" i="1"/>
  <c r="BD91" i="1"/>
  <c r="AP91" i="1"/>
  <c r="BI91" i="1" s="1"/>
  <c r="AC91" i="1" s="1"/>
  <c r="AO91" i="1"/>
  <c r="AK91" i="1"/>
  <c r="AJ91" i="1"/>
  <c r="AH91" i="1"/>
  <c r="AG91" i="1"/>
  <c r="AF91" i="1"/>
  <c r="AE91" i="1"/>
  <c r="AD91" i="1"/>
  <c r="Z91" i="1"/>
  <c r="O91" i="1"/>
  <c r="L91" i="1"/>
  <c r="M91" i="1" s="1"/>
  <c r="BW89" i="1"/>
  <c r="BJ89" i="1"/>
  <c r="BF89" i="1"/>
  <c r="BD89" i="1"/>
  <c r="AP89" i="1"/>
  <c r="K89" i="1" s="1"/>
  <c r="AO89" i="1"/>
  <c r="BH89" i="1" s="1"/>
  <c r="AB89" i="1" s="1"/>
  <c r="AK89" i="1"/>
  <c r="AJ89" i="1"/>
  <c r="AH89" i="1"/>
  <c r="AG89" i="1"/>
  <c r="AF89" i="1"/>
  <c r="AE89" i="1"/>
  <c r="AD89" i="1"/>
  <c r="Z89" i="1"/>
  <c r="O89" i="1"/>
  <c r="L89" i="1"/>
  <c r="BW86" i="1"/>
  <c r="BJ86" i="1"/>
  <c r="BD86" i="1"/>
  <c r="AP86" i="1"/>
  <c r="AO86" i="1"/>
  <c r="J86" i="1" s="1"/>
  <c r="AL86" i="1"/>
  <c r="AK86" i="1"/>
  <c r="AJ86" i="1"/>
  <c r="AH86" i="1"/>
  <c r="AG86" i="1"/>
  <c r="AF86" i="1"/>
  <c r="AE86" i="1"/>
  <c r="AD86" i="1"/>
  <c r="Z86" i="1"/>
  <c r="O86" i="1"/>
  <c r="BF86" i="1" s="1"/>
  <c r="L86" i="1"/>
  <c r="M86" i="1" s="1"/>
  <c r="BW84" i="1"/>
  <c r="BJ84" i="1"/>
  <c r="BD84" i="1"/>
  <c r="AP84" i="1"/>
  <c r="BI84" i="1" s="1"/>
  <c r="AC84" i="1" s="1"/>
  <c r="AO84" i="1"/>
  <c r="J84" i="1" s="1"/>
  <c r="AK84" i="1"/>
  <c r="AJ84" i="1"/>
  <c r="AS83" i="1" s="1"/>
  <c r="AH84" i="1"/>
  <c r="AG84" i="1"/>
  <c r="AF84" i="1"/>
  <c r="AE84" i="1"/>
  <c r="AD84" i="1"/>
  <c r="Z84" i="1"/>
  <c r="O84" i="1"/>
  <c r="L84" i="1"/>
  <c r="BW80" i="1"/>
  <c r="BJ80" i="1"/>
  <c r="BF80" i="1"/>
  <c r="BD80" i="1"/>
  <c r="AP80" i="1"/>
  <c r="BI80" i="1" s="1"/>
  <c r="AC80" i="1" s="1"/>
  <c r="AO80" i="1"/>
  <c r="BH80" i="1" s="1"/>
  <c r="AB80" i="1" s="1"/>
  <c r="AL80" i="1"/>
  <c r="AK80" i="1"/>
  <c r="AJ80" i="1"/>
  <c r="AH80" i="1"/>
  <c r="AG80" i="1"/>
  <c r="AF80" i="1"/>
  <c r="AE80" i="1"/>
  <c r="AD80" i="1"/>
  <c r="Z80" i="1"/>
  <c r="O80" i="1"/>
  <c r="O77" i="1" s="1"/>
  <c r="L80" i="1"/>
  <c r="M80" i="1" s="1"/>
  <c r="BW78" i="1"/>
  <c r="BJ78" i="1"/>
  <c r="BI78" i="1"/>
  <c r="AC78" i="1" s="1"/>
  <c r="BH78" i="1"/>
  <c r="AB78" i="1" s="1"/>
  <c r="BF78" i="1"/>
  <c r="BD78" i="1"/>
  <c r="AX78" i="1"/>
  <c r="AW78" i="1"/>
  <c r="AP78" i="1"/>
  <c r="AO78" i="1"/>
  <c r="J78" i="1" s="1"/>
  <c r="AK78" i="1"/>
  <c r="AJ78" i="1"/>
  <c r="AH78" i="1"/>
  <c r="AG78" i="1"/>
  <c r="AF78" i="1"/>
  <c r="AE78" i="1"/>
  <c r="AD78" i="1"/>
  <c r="Z78" i="1"/>
  <c r="O78" i="1"/>
  <c r="L78" i="1"/>
  <c r="K78" i="1"/>
  <c r="BW75" i="1"/>
  <c r="BJ75" i="1"/>
  <c r="BF75" i="1"/>
  <c r="BD75" i="1"/>
  <c r="AP75" i="1"/>
  <c r="BI75" i="1" s="1"/>
  <c r="AC75" i="1" s="1"/>
  <c r="AO75" i="1"/>
  <c r="AK75" i="1"/>
  <c r="AJ75" i="1"/>
  <c r="AH75" i="1"/>
  <c r="AG75" i="1"/>
  <c r="AF75" i="1"/>
  <c r="AE75" i="1"/>
  <c r="AD75" i="1"/>
  <c r="Z75" i="1"/>
  <c r="O75" i="1"/>
  <c r="L75" i="1"/>
  <c r="AL75" i="1" s="1"/>
  <c r="BW72" i="1"/>
  <c r="BJ72" i="1"/>
  <c r="BI72" i="1"/>
  <c r="AC72" i="1" s="1"/>
  <c r="BH72" i="1"/>
  <c r="AB72" i="1" s="1"/>
  <c r="BD72" i="1"/>
  <c r="AX72" i="1"/>
  <c r="AP72" i="1"/>
  <c r="AO72" i="1"/>
  <c r="AW72" i="1" s="1"/>
  <c r="AK72" i="1"/>
  <c r="AJ72" i="1"/>
  <c r="AH72" i="1"/>
  <c r="AG72" i="1"/>
  <c r="AF72" i="1"/>
  <c r="AE72" i="1"/>
  <c r="AD72" i="1"/>
  <c r="Z72" i="1"/>
  <c r="O72" i="1"/>
  <c r="BF72" i="1" s="1"/>
  <c r="L72" i="1"/>
  <c r="M72" i="1" s="1"/>
  <c r="K72" i="1"/>
  <c r="BW69" i="1"/>
  <c r="BJ69" i="1"/>
  <c r="BF69" i="1"/>
  <c r="BD69" i="1"/>
  <c r="AP69" i="1"/>
  <c r="AX69" i="1" s="1"/>
  <c r="AO69" i="1"/>
  <c r="AK69" i="1"/>
  <c r="AJ69" i="1"/>
  <c r="AH69" i="1"/>
  <c r="AG69" i="1"/>
  <c r="AF69" i="1"/>
  <c r="AE69" i="1"/>
  <c r="AD69" i="1"/>
  <c r="Z69" i="1"/>
  <c r="O69" i="1"/>
  <c r="L69" i="1"/>
  <c r="M69" i="1" s="1"/>
  <c r="K69" i="1"/>
  <c r="BW66" i="1"/>
  <c r="BJ66" i="1"/>
  <c r="BF66" i="1"/>
  <c r="BD66" i="1"/>
  <c r="AP66" i="1"/>
  <c r="BI66" i="1" s="1"/>
  <c r="AC66" i="1" s="1"/>
  <c r="AO66" i="1"/>
  <c r="BH66" i="1" s="1"/>
  <c r="AB66" i="1" s="1"/>
  <c r="AK66" i="1"/>
  <c r="AJ66" i="1"/>
  <c r="AH66" i="1"/>
  <c r="AG66" i="1"/>
  <c r="AF66" i="1"/>
  <c r="AE66" i="1"/>
  <c r="AD66" i="1"/>
  <c r="Z66" i="1"/>
  <c r="O66" i="1"/>
  <c r="L66" i="1"/>
  <c r="AL66" i="1" s="1"/>
  <c r="BW62" i="1"/>
  <c r="BJ62" i="1"/>
  <c r="BF62" i="1"/>
  <c r="BD62" i="1"/>
  <c r="AP62" i="1"/>
  <c r="AO62" i="1"/>
  <c r="BH62" i="1" s="1"/>
  <c r="AB62" i="1" s="1"/>
  <c r="AL62" i="1"/>
  <c r="AK62" i="1"/>
  <c r="AJ62" i="1"/>
  <c r="AS61" i="1" s="1"/>
  <c r="AH62" i="1"/>
  <c r="AG62" i="1"/>
  <c r="AF62" i="1"/>
  <c r="AE62" i="1"/>
  <c r="AD62" i="1"/>
  <c r="Z62" i="1"/>
  <c r="O62" i="1"/>
  <c r="M62" i="1"/>
  <c r="L62" i="1"/>
  <c r="BW58" i="1"/>
  <c r="M58" i="1" s="1"/>
  <c r="BJ58" i="1"/>
  <c r="BF58" i="1"/>
  <c r="BD58" i="1"/>
  <c r="AP58" i="1"/>
  <c r="K58" i="1" s="1"/>
  <c r="AO58" i="1"/>
  <c r="AL58" i="1"/>
  <c r="AK58" i="1"/>
  <c r="AJ58" i="1"/>
  <c r="AS53" i="1" s="1"/>
  <c r="AH58" i="1"/>
  <c r="AG58" i="1"/>
  <c r="AF58" i="1"/>
  <c r="AE58" i="1"/>
  <c r="AD58" i="1"/>
  <c r="Z58" i="1"/>
  <c r="O58" i="1"/>
  <c r="L58" i="1"/>
  <c r="BW56" i="1"/>
  <c r="BJ56" i="1"/>
  <c r="BF56" i="1"/>
  <c r="BD56" i="1"/>
  <c r="AP56" i="1"/>
  <c r="BI56" i="1" s="1"/>
  <c r="AC56" i="1" s="1"/>
  <c r="AO56" i="1"/>
  <c r="AW56" i="1" s="1"/>
  <c r="AK56" i="1"/>
  <c r="AJ56" i="1"/>
  <c r="AH56" i="1"/>
  <c r="AG56" i="1"/>
  <c r="AF56" i="1"/>
  <c r="AE56" i="1"/>
  <c r="AD56" i="1"/>
  <c r="Z56" i="1"/>
  <c r="O56" i="1"/>
  <c r="L56" i="1"/>
  <c r="BW55" i="1"/>
  <c r="BJ55" i="1"/>
  <c r="BD55" i="1"/>
  <c r="AP55" i="1"/>
  <c r="AX55" i="1" s="1"/>
  <c r="AO55" i="1"/>
  <c r="AL55" i="1"/>
  <c r="AK55" i="1"/>
  <c r="AJ55" i="1"/>
  <c r="AH55" i="1"/>
  <c r="AG55" i="1"/>
  <c r="AF55" i="1"/>
  <c r="AE55" i="1"/>
  <c r="AD55" i="1"/>
  <c r="Z55" i="1"/>
  <c r="O55" i="1"/>
  <c r="BF55" i="1" s="1"/>
  <c r="L55" i="1"/>
  <c r="BW54" i="1"/>
  <c r="M54" i="1" s="1"/>
  <c r="BJ54" i="1"/>
  <c r="BD54" i="1"/>
  <c r="AP54" i="1"/>
  <c r="K54" i="1" s="1"/>
  <c r="AO54" i="1"/>
  <c r="BH54" i="1" s="1"/>
  <c r="AB54" i="1" s="1"/>
  <c r="AL54" i="1"/>
  <c r="AK54" i="1"/>
  <c r="AJ54" i="1"/>
  <c r="AH54" i="1"/>
  <c r="AG54" i="1"/>
  <c r="AF54" i="1"/>
  <c r="AE54" i="1"/>
  <c r="AD54" i="1"/>
  <c r="Z54" i="1"/>
  <c r="O54" i="1"/>
  <c r="BF54" i="1" s="1"/>
  <c r="L54" i="1"/>
  <c r="O53" i="1"/>
  <c r="BW50" i="1"/>
  <c r="BJ50" i="1"/>
  <c r="BH50" i="1"/>
  <c r="AB50" i="1" s="1"/>
  <c r="BD50" i="1"/>
  <c r="AW50" i="1"/>
  <c r="AP50" i="1"/>
  <c r="AO50" i="1"/>
  <c r="AK50" i="1"/>
  <c r="AJ50" i="1"/>
  <c r="AH50" i="1"/>
  <c r="AG50" i="1"/>
  <c r="AF50" i="1"/>
  <c r="AE50" i="1"/>
  <c r="AD50" i="1"/>
  <c r="Z50" i="1"/>
  <c r="O50" i="1"/>
  <c r="BF50" i="1" s="1"/>
  <c r="L50" i="1"/>
  <c r="AL50" i="1" s="1"/>
  <c r="J50" i="1"/>
  <c r="BW47" i="1"/>
  <c r="BJ47" i="1"/>
  <c r="BI47" i="1"/>
  <c r="AC47" i="1" s="1"/>
  <c r="BD47" i="1"/>
  <c r="AX47" i="1"/>
  <c r="AP47" i="1"/>
  <c r="AO47" i="1"/>
  <c r="BH47" i="1" s="1"/>
  <c r="AB47" i="1" s="1"/>
  <c r="AK47" i="1"/>
  <c r="AT46" i="1" s="1"/>
  <c r="AJ47" i="1"/>
  <c r="AH47" i="1"/>
  <c r="AG47" i="1"/>
  <c r="AF47" i="1"/>
  <c r="AE47" i="1"/>
  <c r="AD47" i="1"/>
  <c r="Z47" i="1"/>
  <c r="O47" i="1"/>
  <c r="O46" i="1" s="1"/>
  <c r="L47" i="1"/>
  <c r="K47" i="1"/>
  <c r="BW45" i="1"/>
  <c r="BJ45" i="1"/>
  <c r="BD45" i="1"/>
  <c r="AP45" i="1"/>
  <c r="K45" i="1" s="1"/>
  <c r="AO45" i="1"/>
  <c r="J45" i="1" s="1"/>
  <c r="AK45" i="1"/>
  <c r="AJ45" i="1"/>
  <c r="AH45" i="1"/>
  <c r="AG45" i="1"/>
  <c r="AF45" i="1"/>
  <c r="AE45" i="1"/>
  <c r="AD45" i="1"/>
  <c r="Z45" i="1"/>
  <c r="O45" i="1"/>
  <c r="BF45" i="1" s="1"/>
  <c r="L45" i="1"/>
  <c r="M45" i="1" s="1"/>
  <c r="BW44" i="1"/>
  <c r="BJ44" i="1"/>
  <c r="BF44" i="1"/>
  <c r="BD44" i="1"/>
  <c r="AP44" i="1"/>
  <c r="BI44" i="1" s="1"/>
  <c r="AC44" i="1" s="1"/>
  <c r="AO44" i="1"/>
  <c r="J44" i="1" s="1"/>
  <c r="AL44" i="1"/>
  <c r="AK44" i="1"/>
  <c r="AJ44" i="1"/>
  <c r="AH44" i="1"/>
  <c r="AG44" i="1"/>
  <c r="AF44" i="1"/>
  <c r="AE44" i="1"/>
  <c r="AD44" i="1"/>
  <c r="Z44" i="1"/>
  <c r="O44" i="1"/>
  <c r="M44" i="1"/>
  <c r="L44" i="1"/>
  <c r="BW42" i="1"/>
  <c r="BJ42" i="1"/>
  <c r="BD42" i="1"/>
  <c r="AP42" i="1"/>
  <c r="BI42" i="1" s="1"/>
  <c r="AC42" i="1" s="1"/>
  <c r="AO42" i="1"/>
  <c r="J42" i="1" s="1"/>
  <c r="AK42" i="1"/>
  <c r="AJ42" i="1"/>
  <c r="AS35" i="1" s="1"/>
  <c r="AH42" i="1"/>
  <c r="AG42" i="1"/>
  <c r="AF42" i="1"/>
  <c r="AE42" i="1"/>
  <c r="AD42" i="1"/>
  <c r="Z42" i="1"/>
  <c r="O42" i="1"/>
  <c r="BF42" i="1" s="1"/>
  <c r="L42" i="1"/>
  <c r="AL42" i="1" s="1"/>
  <c r="BW40" i="1"/>
  <c r="BJ40" i="1"/>
  <c r="BF40" i="1"/>
  <c r="BD40" i="1"/>
  <c r="AP40" i="1"/>
  <c r="AX40" i="1" s="1"/>
  <c r="AO40" i="1"/>
  <c r="BH40" i="1" s="1"/>
  <c r="AB40" i="1" s="1"/>
  <c r="AL40" i="1"/>
  <c r="AK40" i="1"/>
  <c r="AJ40" i="1"/>
  <c r="AH40" i="1"/>
  <c r="AG40" i="1"/>
  <c r="AF40" i="1"/>
  <c r="AE40" i="1"/>
  <c r="AD40" i="1"/>
  <c r="Z40" i="1"/>
  <c r="O40" i="1"/>
  <c r="O35" i="1" s="1"/>
  <c r="L40" i="1"/>
  <c r="M40" i="1" s="1"/>
  <c r="BW38" i="1"/>
  <c r="BJ38" i="1"/>
  <c r="BH38" i="1"/>
  <c r="AB38" i="1" s="1"/>
  <c r="BD38" i="1"/>
  <c r="AW38" i="1"/>
  <c r="AP38" i="1"/>
  <c r="BI38" i="1" s="1"/>
  <c r="AC38" i="1" s="1"/>
  <c r="AO38" i="1"/>
  <c r="AK38" i="1"/>
  <c r="AJ38" i="1"/>
  <c r="AH38" i="1"/>
  <c r="AG38" i="1"/>
  <c r="AF38" i="1"/>
  <c r="AE38" i="1"/>
  <c r="AD38" i="1"/>
  <c r="Z38" i="1"/>
  <c r="O38" i="1"/>
  <c r="BF38" i="1" s="1"/>
  <c r="L38" i="1"/>
  <c r="AL38" i="1" s="1"/>
  <c r="J38" i="1"/>
  <c r="BW36" i="1"/>
  <c r="BJ36" i="1"/>
  <c r="BH36" i="1"/>
  <c r="AB36" i="1" s="1"/>
  <c r="BF36" i="1"/>
  <c r="BD36" i="1"/>
  <c r="AP36" i="1"/>
  <c r="AO36" i="1"/>
  <c r="AW36" i="1" s="1"/>
  <c r="AK36" i="1"/>
  <c r="AJ36" i="1"/>
  <c r="AH36" i="1"/>
  <c r="AG36" i="1"/>
  <c r="AF36" i="1"/>
  <c r="AE36" i="1"/>
  <c r="AD36" i="1"/>
  <c r="Z36" i="1"/>
  <c r="O36" i="1"/>
  <c r="L36" i="1"/>
  <c r="J36" i="1"/>
  <c r="BW34" i="1"/>
  <c r="BJ34" i="1"/>
  <c r="BH34" i="1"/>
  <c r="AB34" i="1" s="1"/>
  <c r="BF34" i="1"/>
  <c r="BD34" i="1"/>
  <c r="AX34" i="1"/>
  <c r="AV34" i="1"/>
  <c r="AP34" i="1"/>
  <c r="AO34" i="1"/>
  <c r="AW34" i="1" s="1"/>
  <c r="AK34" i="1"/>
  <c r="AJ34" i="1"/>
  <c r="AH34" i="1"/>
  <c r="AG34" i="1"/>
  <c r="AF34" i="1"/>
  <c r="AE34" i="1"/>
  <c r="AD34" i="1"/>
  <c r="Z34" i="1"/>
  <c r="O34" i="1"/>
  <c r="L34" i="1"/>
  <c r="M34" i="1" s="1"/>
  <c r="J34" i="1"/>
  <c r="BW31" i="1"/>
  <c r="BJ31" i="1"/>
  <c r="BH31" i="1"/>
  <c r="AB31" i="1" s="1"/>
  <c r="BD31" i="1"/>
  <c r="AP31" i="1"/>
  <c r="K31" i="1" s="1"/>
  <c r="AO31" i="1"/>
  <c r="AW31" i="1" s="1"/>
  <c r="AK31" i="1"/>
  <c r="AJ31" i="1"/>
  <c r="AH31" i="1"/>
  <c r="AG31" i="1"/>
  <c r="AF31" i="1"/>
  <c r="AE31" i="1"/>
  <c r="AD31" i="1"/>
  <c r="Z31" i="1"/>
  <c r="O31" i="1"/>
  <c r="L31" i="1"/>
  <c r="AL31" i="1" s="1"/>
  <c r="BW29" i="1"/>
  <c r="BJ29" i="1"/>
  <c r="BF29" i="1"/>
  <c r="BD29" i="1"/>
  <c r="AP29" i="1"/>
  <c r="AO29" i="1"/>
  <c r="BH29" i="1" s="1"/>
  <c r="AB29" i="1" s="1"/>
  <c r="AK29" i="1"/>
  <c r="AT28" i="1" s="1"/>
  <c r="AJ29" i="1"/>
  <c r="AS28" i="1" s="1"/>
  <c r="AH29" i="1"/>
  <c r="AG29" i="1"/>
  <c r="AF29" i="1"/>
  <c r="AE29" i="1"/>
  <c r="AD29" i="1"/>
  <c r="Z29" i="1"/>
  <c r="O29" i="1"/>
  <c r="L29" i="1"/>
  <c r="M29" i="1" s="1"/>
  <c r="J29" i="1"/>
  <c r="BW25" i="1"/>
  <c r="BJ25" i="1"/>
  <c r="BD25" i="1"/>
  <c r="AP25" i="1"/>
  <c r="BI25" i="1" s="1"/>
  <c r="AO25" i="1"/>
  <c r="AK25" i="1"/>
  <c r="AJ25" i="1"/>
  <c r="AH25" i="1"/>
  <c r="AG25" i="1"/>
  <c r="AF25" i="1"/>
  <c r="AE25" i="1"/>
  <c r="AD25" i="1"/>
  <c r="AC25" i="1"/>
  <c r="Z25" i="1"/>
  <c r="O25" i="1"/>
  <c r="BF25" i="1" s="1"/>
  <c r="L25" i="1"/>
  <c r="AL25" i="1" s="1"/>
  <c r="BW23" i="1"/>
  <c r="BJ23" i="1"/>
  <c r="BH23" i="1"/>
  <c r="AB23" i="1" s="1"/>
  <c r="BD23" i="1"/>
  <c r="AP23" i="1"/>
  <c r="BI23" i="1" s="1"/>
  <c r="AC23" i="1" s="1"/>
  <c r="AO23" i="1"/>
  <c r="AW23" i="1" s="1"/>
  <c r="AK23" i="1"/>
  <c r="AJ23" i="1"/>
  <c r="AH23" i="1"/>
  <c r="AG23" i="1"/>
  <c r="AF23" i="1"/>
  <c r="AE23" i="1"/>
  <c r="AD23" i="1"/>
  <c r="Z23" i="1"/>
  <c r="O23" i="1"/>
  <c r="BF23" i="1" s="1"/>
  <c r="L23" i="1"/>
  <c r="AL23" i="1" s="1"/>
  <c r="J23" i="1"/>
  <c r="BW20" i="1"/>
  <c r="BJ20" i="1"/>
  <c r="BH20" i="1"/>
  <c r="BF20" i="1"/>
  <c r="BD20" i="1"/>
  <c r="AP20" i="1"/>
  <c r="AO20" i="1"/>
  <c r="AW20" i="1" s="1"/>
  <c r="AK20" i="1"/>
  <c r="AJ20" i="1"/>
  <c r="AH20" i="1"/>
  <c r="AG20" i="1"/>
  <c r="AF20" i="1"/>
  <c r="AE20" i="1"/>
  <c r="AD20" i="1"/>
  <c r="AB20" i="1"/>
  <c r="Z20" i="1"/>
  <c r="O20" i="1"/>
  <c r="L20" i="1"/>
  <c r="AL20" i="1" s="1"/>
  <c r="BW18" i="1"/>
  <c r="BJ18" i="1"/>
  <c r="BH18" i="1"/>
  <c r="BD18" i="1"/>
  <c r="AP18" i="1"/>
  <c r="BI18" i="1" s="1"/>
  <c r="AC18" i="1" s="1"/>
  <c r="AO18" i="1"/>
  <c r="J18" i="1" s="1"/>
  <c r="AL18" i="1"/>
  <c r="AK18" i="1"/>
  <c r="AJ18" i="1"/>
  <c r="AH18" i="1"/>
  <c r="AG18" i="1"/>
  <c r="AF18" i="1"/>
  <c r="AE18" i="1"/>
  <c r="AD18" i="1"/>
  <c r="AB18" i="1"/>
  <c r="Z18" i="1"/>
  <c r="O18" i="1"/>
  <c r="BF18" i="1" s="1"/>
  <c r="M18" i="1"/>
  <c r="L18" i="1"/>
  <c r="BW16" i="1"/>
  <c r="BJ16" i="1"/>
  <c r="BF16" i="1"/>
  <c r="BD16" i="1"/>
  <c r="AP16" i="1"/>
  <c r="AO16" i="1"/>
  <c r="AW16" i="1" s="1"/>
  <c r="AK16" i="1"/>
  <c r="AJ16" i="1"/>
  <c r="AH16" i="1"/>
  <c r="AG16" i="1"/>
  <c r="AF16" i="1"/>
  <c r="AE16" i="1"/>
  <c r="AD16" i="1"/>
  <c r="Z16" i="1"/>
  <c r="O16" i="1"/>
  <c r="L16" i="1"/>
  <c r="AL16" i="1" s="1"/>
  <c r="BW15" i="1"/>
  <c r="BJ15" i="1"/>
  <c r="BD15" i="1"/>
  <c r="AP15" i="1"/>
  <c r="BI15" i="1" s="1"/>
  <c r="AC15" i="1" s="1"/>
  <c r="AO15" i="1"/>
  <c r="AK15" i="1"/>
  <c r="AJ15" i="1"/>
  <c r="AH15" i="1"/>
  <c r="AG15" i="1"/>
  <c r="AF15" i="1"/>
  <c r="AE15" i="1"/>
  <c r="AD15" i="1"/>
  <c r="Z15" i="1"/>
  <c r="O15" i="1"/>
  <c r="BF15" i="1" s="1"/>
  <c r="L15" i="1"/>
  <c r="AL15" i="1" s="1"/>
  <c r="BW14" i="1"/>
  <c r="BJ14" i="1"/>
  <c r="BH14" i="1"/>
  <c r="AB14" i="1" s="1"/>
  <c r="BD14" i="1"/>
  <c r="AP14" i="1"/>
  <c r="AO14" i="1"/>
  <c r="AW14" i="1" s="1"/>
  <c r="AK14" i="1"/>
  <c r="AJ14" i="1"/>
  <c r="AH14" i="1"/>
  <c r="AG14" i="1"/>
  <c r="AF14" i="1"/>
  <c r="AE14" i="1"/>
  <c r="AD14" i="1"/>
  <c r="Z14" i="1"/>
  <c r="O14" i="1"/>
  <c r="L14" i="1"/>
  <c r="AL14" i="1" s="1"/>
  <c r="J14" i="1"/>
  <c r="AU1" i="1"/>
  <c r="AT1" i="1"/>
  <c r="AS1" i="1"/>
  <c r="BC185" i="1" l="1"/>
  <c r="AV185" i="1"/>
  <c r="BC195" i="1"/>
  <c r="AV195" i="1"/>
  <c r="BC116" i="1"/>
  <c r="AV116" i="1"/>
  <c r="AW42" i="1"/>
  <c r="J54" i="1"/>
  <c r="M75" i="1"/>
  <c r="AT83" i="1"/>
  <c r="AT135" i="1"/>
  <c r="J80" i="1"/>
  <c r="J77" i="1" s="1"/>
  <c r="BH84" i="1"/>
  <c r="AB84" i="1" s="1"/>
  <c r="AW86" i="1"/>
  <c r="AW107" i="1"/>
  <c r="BI151" i="1"/>
  <c r="AW102" i="1"/>
  <c r="AX56" i="1"/>
  <c r="BC56" i="1" s="1"/>
  <c r="M98" i="1"/>
  <c r="K38" i="1"/>
  <c r="AX80" i="1"/>
  <c r="AW84" i="1"/>
  <c r="L99" i="1"/>
  <c r="BH102" i="1"/>
  <c r="AB102" i="1" s="1"/>
  <c r="AX104" i="1"/>
  <c r="K175" i="1"/>
  <c r="BH177" i="1"/>
  <c r="AB177" i="1" s="1"/>
  <c r="BI40" i="1"/>
  <c r="AC40" i="1" s="1"/>
  <c r="BH151" i="1"/>
  <c r="BI177" i="1"/>
  <c r="AC177" i="1" s="1"/>
  <c r="BH42" i="1"/>
  <c r="AB42" i="1" s="1"/>
  <c r="K56" i="1"/>
  <c r="AT13" i="1"/>
  <c r="K80" i="1"/>
  <c r="K77" i="1" s="1"/>
  <c r="BI104" i="1"/>
  <c r="AC104" i="1" s="1"/>
  <c r="AX107" i="1"/>
  <c r="AT123" i="1"/>
  <c r="BI136" i="1"/>
  <c r="BH44" i="1"/>
  <c r="AB44" i="1" s="1"/>
  <c r="AW45" i="1"/>
  <c r="AW66" i="1"/>
  <c r="AV66" i="1" s="1"/>
  <c r="BH86" i="1"/>
  <c r="AB86" i="1" s="1"/>
  <c r="AX91" i="1"/>
  <c r="AW94" i="1"/>
  <c r="AV94" i="1" s="1"/>
  <c r="J136" i="1"/>
  <c r="J179" i="1"/>
  <c r="AW179" i="1"/>
  <c r="AL181" i="1"/>
  <c r="AX66" i="1"/>
  <c r="AT61" i="1"/>
  <c r="AX94" i="1"/>
  <c r="AL97" i="1"/>
  <c r="AU96" i="1" s="1"/>
  <c r="M104" i="1"/>
  <c r="AL126" i="1"/>
  <c r="K134" i="1"/>
  <c r="K136" i="1"/>
  <c r="K154" i="1"/>
  <c r="K179" i="1"/>
  <c r="J195" i="1"/>
  <c r="J194" i="1" s="1"/>
  <c r="J193" i="1" s="1"/>
  <c r="I14" i="2" s="1"/>
  <c r="M31" i="1"/>
  <c r="BC78" i="1"/>
  <c r="AX177" i="1"/>
  <c r="AV177" i="1" s="1"/>
  <c r="J132" i="1"/>
  <c r="AX151" i="1"/>
  <c r="BC151" i="1" s="1"/>
  <c r="J40" i="1"/>
  <c r="J35" i="1" s="1"/>
  <c r="K40" i="1"/>
  <c r="BI102" i="1"/>
  <c r="AC102" i="1" s="1"/>
  <c r="BH132" i="1"/>
  <c r="AS13" i="1"/>
  <c r="L61" i="1"/>
  <c r="AX89" i="1"/>
  <c r="BH45" i="1"/>
  <c r="AB45" i="1" s="1"/>
  <c r="AL69" i="1"/>
  <c r="AU61" i="1" s="1"/>
  <c r="BI89" i="1"/>
  <c r="AC89" i="1" s="1"/>
  <c r="J107" i="1"/>
  <c r="AL114" i="1"/>
  <c r="K195" i="1"/>
  <c r="K194" i="1" s="1"/>
  <c r="K193" i="1" s="1"/>
  <c r="J14" i="2" s="1"/>
  <c r="AX195" i="1"/>
  <c r="BH16" i="1"/>
  <c r="AB16" i="1" s="1"/>
  <c r="AW18" i="1"/>
  <c r="BC18" i="1" s="1"/>
  <c r="AX31" i="1"/>
  <c r="AV31" i="1" s="1"/>
  <c r="AW47" i="1"/>
  <c r="J66" i="1"/>
  <c r="J89" i="1"/>
  <c r="J94" i="1"/>
  <c r="K107" i="1"/>
  <c r="L123" i="1"/>
  <c r="AL164" i="1"/>
  <c r="BI179" i="1"/>
  <c r="AC179" i="1" s="1"/>
  <c r="AX181" i="1"/>
  <c r="AL189" i="1"/>
  <c r="AU13" i="1"/>
  <c r="AW40" i="1"/>
  <c r="M50" i="1"/>
  <c r="M100" i="1"/>
  <c r="BI55" i="1"/>
  <c r="AC55" i="1" s="1"/>
  <c r="AW136" i="1"/>
  <c r="AV136" i="1" s="1"/>
  <c r="K66" i="1"/>
  <c r="AL72" i="1"/>
  <c r="AS77" i="1"/>
  <c r="K94" i="1"/>
  <c r="M15" i="1"/>
  <c r="BC34" i="1"/>
  <c r="K91" i="1"/>
  <c r="BI181" i="1"/>
  <c r="AC181" i="1" s="1"/>
  <c r="J16" i="1"/>
  <c r="BI31" i="1"/>
  <c r="AC31" i="1" s="1"/>
  <c r="AT35" i="1"/>
  <c r="J47" i="1"/>
  <c r="J46" i="1" s="1"/>
  <c r="J109" i="1"/>
  <c r="BI112" i="1"/>
  <c r="AC112" i="1" s="1"/>
  <c r="BI126" i="1"/>
  <c r="AL131" i="1"/>
  <c r="BI160" i="1"/>
  <c r="J171" i="1"/>
  <c r="M97" i="1"/>
  <c r="M96" i="1" s="1"/>
  <c r="AW54" i="1"/>
  <c r="AX102" i="1"/>
  <c r="AV102" i="1" s="1"/>
  <c r="AX175" i="1"/>
  <c r="M14" i="1"/>
  <c r="BI69" i="1"/>
  <c r="AC69" i="1" s="1"/>
  <c r="J97" i="1"/>
  <c r="AV173" i="1"/>
  <c r="O83" i="1"/>
  <c r="BF84" i="1"/>
  <c r="M102" i="1"/>
  <c r="AL136" i="1"/>
  <c r="L135" i="1"/>
  <c r="BF102" i="1"/>
  <c r="J104" i="1"/>
  <c r="AW104" i="1"/>
  <c r="BH104" i="1"/>
  <c r="AB104" i="1" s="1"/>
  <c r="M136" i="1"/>
  <c r="BF136" i="1"/>
  <c r="O135" i="1"/>
  <c r="C20" i="3"/>
  <c r="AX75" i="1"/>
  <c r="O28" i="1"/>
  <c r="BF31" i="1"/>
  <c r="M55" i="1"/>
  <c r="M53" i="1" s="1"/>
  <c r="AX14" i="1"/>
  <c r="AV14" i="1" s="1"/>
  <c r="K14" i="1"/>
  <c r="AL56" i="1"/>
  <c r="AU53" i="1" s="1"/>
  <c r="L53" i="1"/>
  <c r="M56" i="1"/>
  <c r="AL94" i="1"/>
  <c r="M94" i="1"/>
  <c r="K16" i="1"/>
  <c r="BI16" i="1"/>
  <c r="AC16" i="1" s="1"/>
  <c r="C28" i="3"/>
  <c r="F28" i="3" s="1"/>
  <c r="BI164" i="1"/>
  <c r="AX164" i="1"/>
  <c r="K164" i="1"/>
  <c r="AX16" i="1"/>
  <c r="AL78" i="1"/>
  <c r="AU77" i="1" s="1"/>
  <c r="L77" i="1"/>
  <c r="AV40" i="1"/>
  <c r="BC40" i="1"/>
  <c r="M78" i="1"/>
  <c r="M77" i="1" s="1"/>
  <c r="AL107" i="1"/>
  <c r="M107" i="1"/>
  <c r="BH121" i="1"/>
  <c r="AW121" i="1"/>
  <c r="J121" i="1"/>
  <c r="J120" i="1" s="1"/>
  <c r="C21" i="3"/>
  <c r="K23" i="1"/>
  <c r="AX23" i="1"/>
  <c r="AV23" i="1" s="1"/>
  <c r="AX86" i="1"/>
  <c r="BI86" i="1"/>
  <c r="AC86" i="1" s="1"/>
  <c r="K86" i="1"/>
  <c r="AL102" i="1"/>
  <c r="AV114" i="1"/>
  <c r="BC114" i="1"/>
  <c r="M42" i="1"/>
  <c r="AX45" i="1"/>
  <c r="AV45" i="1" s="1"/>
  <c r="BI45" i="1"/>
  <c r="AC45" i="1" s="1"/>
  <c r="J75" i="1"/>
  <c r="BH75" i="1"/>
  <c r="AB75" i="1" s="1"/>
  <c r="M23" i="1"/>
  <c r="AW75" i="1"/>
  <c r="M28" i="1"/>
  <c r="AL89" i="1"/>
  <c r="M89" i="1"/>
  <c r="K75" i="1"/>
  <c r="K61" i="1" s="1"/>
  <c r="F15" i="3"/>
  <c r="F22" i="3" s="1"/>
  <c r="I18" i="4"/>
  <c r="F29" i="4" s="1"/>
  <c r="AX50" i="1"/>
  <c r="K50" i="1"/>
  <c r="K46" i="1" s="1"/>
  <c r="BI50" i="1"/>
  <c r="AC50" i="1" s="1"/>
  <c r="AS123" i="1"/>
  <c r="O168" i="1"/>
  <c r="O167" i="1" s="1"/>
  <c r="L13" i="2" s="1"/>
  <c r="AT168" i="1"/>
  <c r="BH25" i="1"/>
  <c r="AB25" i="1" s="1"/>
  <c r="J25" i="1"/>
  <c r="AW25" i="1"/>
  <c r="J91" i="1"/>
  <c r="J83" i="1" s="1"/>
  <c r="AW91" i="1"/>
  <c r="BH91" i="1"/>
  <c r="AB91" i="1" s="1"/>
  <c r="BC191" i="1"/>
  <c r="AV191" i="1"/>
  <c r="BH58" i="1"/>
  <c r="AB58" i="1" s="1"/>
  <c r="J58" i="1"/>
  <c r="AW58" i="1"/>
  <c r="BH164" i="1"/>
  <c r="AW164" i="1"/>
  <c r="J164" i="1"/>
  <c r="AX15" i="1"/>
  <c r="K15" i="1"/>
  <c r="BI14" i="1"/>
  <c r="AC14" i="1" s="1"/>
  <c r="C16" i="3"/>
  <c r="BC72" i="1"/>
  <c r="AV72" i="1"/>
  <c r="BC136" i="1"/>
  <c r="J138" i="1"/>
  <c r="J135" i="1" s="1"/>
  <c r="AW138" i="1"/>
  <c r="BH138" i="1"/>
  <c r="BH175" i="1"/>
  <c r="AB175" i="1" s="1"/>
  <c r="J175" i="1"/>
  <c r="AW175" i="1"/>
  <c r="K34" i="1"/>
  <c r="BI34" i="1"/>
  <c r="AC34" i="1" s="1"/>
  <c r="BH92" i="1"/>
  <c r="AB92" i="1" s="1"/>
  <c r="AW92" i="1"/>
  <c r="J92" i="1"/>
  <c r="BH124" i="1"/>
  <c r="AW124" i="1"/>
  <c r="J124" i="1"/>
  <c r="AX138" i="1"/>
  <c r="K138" i="1"/>
  <c r="BI138" i="1"/>
  <c r="BC171" i="1"/>
  <c r="AL36" i="1"/>
  <c r="L35" i="1"/>
  <c r="BH55" i="1"/>
  <c r="AB55" i="1" s="1"/>
  <c r="AW55" i="1"/>
  <c r="J55" i="1"/>
  <c r="AS96" i="1"/>
  <c r="J181" i="1"/>
  <c r="BH181" i="1"/>
  <c r="AB181" i="1" s="1"/>
  <c r="M36" i="1"/>
  <c r="L46" i="1"/>
  <c r="AL47" i="1"/>
  <c r="AU46" i="1" s="1"/>
  <c r="AX62" i="1"/>
  <c r="BI62" i="1"/>
  <c r="AC62" i="1" s="1"/>
  <c r="AX109" i="1"/>
  <c r="AV109" i="1" s="1"/>
  <c r="K109" i="1"/>
  <c r="BI109" i="1"/>
  <c r="AC109" i="1" s="1"/>
  <c r="M129" i="1"/>
  <c r="M123" i="1" s="1"/>
  <c r="BH131" i="1"/>
  <c r="AW131" i="1"/>
  <c r="J131" i="1"/>
  <c r="M157" i="1"/>
  <c r="BC160" i="1"/>
  <c r="M20" i="1"/>
  <c r="AL34" i="1"/>
  <c r="M47" i="1"/>
  <c r="M46" i="1" s="1"/>
  <c r="J56" i="1"/>
  <c r="BH56" i="1"/>
  <c r="AB56" i="1" s="1"/>
  <c r="BI131" i="1"/>
  <c r="AX131" i="1"/>
  <c r="K131" i="1"/>
  <c r="BH148" i="1"/>
  <c r="AW148" i="1"/>
  <c r="K160" i="1"/>
  <c r="AW181" i="1"/>
  <c r="M191" i="1"/>
  <c r="AL191" i="1"/>
  <c r="O13" i="1"/>
  <c r="O12" i="1" s="1"/>
  <c r="L12" i="2" s="1"/>
  <c r="BF14" i="1"/>
  <c r="BH15" i="1"/>
  <c r="AB15" i="1" s="1"/>
  <c r="AW15" i="1"/>
  <c r="J15" i="1"/>
  <c r="AX38" i="1"/>
  <c r="AV38" i="1" s="1"/>
  <c r="AL45" i="1"/>
  <c r="BF47" i="1"/>
  <c r="AW62" i="1"/>
  <c r="AW80" i="1"/>
  <c r="AL91" i="1"/>
  <c r="M116" i="1"/>
  <c r="AX117" i="1"/>
  <c r="K117" i="1"/>
  <c r="BI117" i="1"/>
  <c r="AC117" i="1" s="1"/>
  <c r="AX148" i="1"/>
  <c r="K148" i="1"/>
  <c r="BI148" i="1"/>
  <c r="BC173" i="1"/>
  <c r="C17" i="3"/>
  <c r="BH98" i="1"/>
  <c r="AB98" i="1" s="1"/>
  <c r="AW98" i="1"/>
  <c r="O96" i="1"/>
  <c r="AX98" i="1"/>
  <c r="K98" i="1"/>
  <c r="BC140" i="1"/>
  <c r="AV140" i="1"/>
  <c r="AL187" i="1"/>
  <c r="M25" i="1"/>
  <c r="AL29" i="1"/>
  <c r="BC66" i="1"/>
  <c r="AT77" i="1"/>
  <c r="AS99" i="1"/>
  <c r="AL134" i="1"/>
  <c r="L28" i="1"/>
  <c r="AT99" i="1"/>
  <c r="M112" i="1"/>
  <c r="AX114" i="1"/>
  <c r="AW154" i="1"/>
  <c r="K187" i="1"/>
  <c r="BI187" i="1"/>
  <c r="AC187" i="1" s="1"/>
  <c r="AS46" i="1"/>
  <c r="AT53" i="1"/>
  <c r="M66" i="1"/>
  <c r="M61" i="1" s="1"/>
  <c r="BH69" i="1"/>
  <c r="AB69" i="1" s="1"/>
  <c r="AW69" i="1"/>
  <c r="J69" i="1"/>
  <c r="AL169" i="1"/>
  <c r="AX187" i="1"/>
  <c r="AW189" i="1"/>
  <c r="J189" i="1"/>
  <c r="BH189" i="1"/>
  <c r="AB189" i="1" s="1"/>
  <c r="AX18" i="1"/>
  <c r="AV18" i="1" s="1"/>
  <c r="K36" i="1"/>
  <c r="BI36" i="1"/>
  <c r="AC36" i="1" s="1"/>
  <c r="K84" i="1"/>
  <c r="J98" i="1"/>
  <c r="J96" i="1" s="1"/>
  <c r="BI98" i="1"/>
  <c r="AC98" i="1" s="1"/>
  <c r="AW115" i="1"/>
  <c r="AW169" i="1"/>
  <c r="J169" i="1"/>
  <c r="BH169" i="1"/>
  <c r="AB169" i="1" s="1"/>
  <c r="K189" i="1"/>
  <c r="BI189" i="1"/>
  <c r="AC189" i="1" s="1"/>
  <c r="AX189" i="1"/>
  <c r="BF195" i="1"/>
  <c r="AX58" i="1"/>
  <c r="BI58" i="1"/>
  <c r="AC58" i="1" s="1"/>
  <c r="AX92" i="1"/>
  <c r="K92" i="1"/>
  <c r="J114" i="1"/>
  <c r="BH114" i="1"/>
  <c r="AB114" i="1" s="1"/>
  <c r="M173" i="1"/>
  <c r="AL173" i="1"/>
  <c r="BH126" i="1"/>
  <c r="AW126" i="1"/>
  <c r="J126" i="1"/>
  <c r="AW187" i="1"/>
  <c r="J187" i="1"/>
  <c r="M16" i="1"/>
  <c r="K114" i="1"/>
  <c r="BI115" i="1"/>
  <c r="AC115" i="1" s="1"/>
  <c r="AX115" i="1"/>
  <c r="K115" i="1"/>
  <c r="AL185" i="1"/>
  <c r="M185" i="1"/>
  <c r="AX29" i="1"/>
  <c r="K29" i="1"/>
  <c r="BI29" i="1"/>
  <c r="AC29" i="1" s="1"/>
  <c r="AX84" i="1"/>
  <c r="K18" i="1"/>
  <c r="AW29" i="1"/>
  <c r="L83" i="1"/>
  <c r="AL84" i="1"/>
  <c r="AU83" i="1" s="1"/>
  <c r="AW134" i="1"/>
  <c r="BH157" i="1"/>
  <c r="AW157" i="1"/>
  <c r="J157" i="1"/>
  <c r="L168" i="1"/>
  <c r="L167" i="1" s="1"/>
  <c r="K13" i="2" s="1"/>
  <c r="P13" i="2" s="1"/>
  <c r="K169" i="1"/>
  <c r="BI169" i="1"/>
  <c r="AC169" i="1" s="1"/>
  <c r="AX36" i="1"/>
  <c r="BC36" i="1" s="1"/>
  <c r="K42" i="1"/>
  <c r="AX42" i="1"/>
  <c r="BC42" i="1" s="1"/>
  <c r="AX54" i="1"/>
  <c r="AV54" i="1" s="1"/>
  <c r="BI54" i="1"/>
  <c r="AC54" i="1" s="1"/>
  <c r="M84" i="1"/>
  <c r="BF119" i="1"/>
  <c r="O118" i="1"/>
  <c r="AW129" i="1"/>
  <c r="J134" i="1"/>
  <c r="AX134" i="1"/>
  <c r="AS135" i="1"/>
  <c r="AX144" i="1"/>
  <c r="AV144" i="1" s="1"/>
  <c r="K144" i="1"/>
  <c r="BH154" i="1"/>
  <c r="AX169" i="1"/>
  <c r="BH187" i="1"/>
  <c r="AB187" i="1" s="1"/>
  <c r="AX121" i="1"/>
  <c r="K121" i="1"/>
  <c r="K120" i="1" s="1"/>
  <c r="O61" i="1"/>
  <c r="AT96" i="1"/>
  <c r="C18" i="3"/>
  <c r="M38" i="1"/>
  <c r="AX44" i="1"/>
  <c r="K44" i="1"/>
  <c r="K157" i="1"/>
  <c r="AV171" i="1"/>
  <c r="J72" i="1"/>
  <c r="K126" i="1"/>
  <c r="J140" i="1"/>
  <c r="J151" i="1"/>
  <c r="AX157" i="1"/>
  <c r="BI183" i="1"/>
  <c r="AC183" i="1" s="1"/>
  <c r="AX183" i="1"/>
  <c r="AV183" i="1" s="1"/>
  <c r="K183" i="1"/>
  <c r="K25" i="1"/>
  <c r="K55" i="1"/>
  <c r="K53" i="1" s="1"/>
  <c r="M92" i="1"/>
  <c r="AX97" i="1"/>
  <c r="K97" i="1"/>
  <c r="BH119" i="1"/>
  <c r="AB119" i="1" s="1"/>
  <c r="AW119" i="1"/>
  <c r="J119" i="1"/>
  <c r="J118" i="1" s="1"/>
  <c r="K171" i="1"/>
  <c r="C19" i="3"/>
  <c r="K20" i="1"/>
  <c r="BI20" i="1"/>
  <c r="AC20" i="1" s="1"/>
  <c r="AX25" i="1"/>
  <c r="AW44" i="1"/>
  <c r="C27" i="3"/>
  <c r="AX20" i="1"/>
  <c r="AV20" i="1" s="1"/>
  <c r="J31" i="1"/>
  <c r="J28" i="1" s="1"/>
  <c r="AW112" i="1"/>
  <c r="AX119" i="1"/>
  <c r="K119" i="1"/>
  <c r="K118" i="1" s="1"/>
  <c r="BI121" i="1"/>
  <c r="AX132" i="1"/>
  <c r="K132" i="1"/>
  <c r="M140" i="1"/>
  <c r="J177" i="1"/>
  <c r="J20" i="1"/>
  <c r="AV78" i="1"/>
  <c r="AW89" i="1"/>
  <c r="J112" i="1"/>
  <c r="M171" i="1"/>
  <c r="L194" i="1"/>
  <c r="L193" i="1" s="1"/>
  <c r="K14" i="2" s="1"/>
  <c r="P14" i="2" s="1"/>
  <c r="AL195" i="1"/>
  <c r="AU194" i="1" s="1"/>
  <c r="M115" i="1"/>
  <c r="AX124" i="1"/>
  <c r="K124" i="1"/>
  <c r="BH100" i="1"/>
  <c r="AB100" i="1" s="1"/>
  <c r="AW100" i="1"/>
  <c r="L13" i="1"/>
  <c r="AX100" i="1"/>
  <c r="K100" i="1"/>
  <c r="AL115" i="1"/>
  <c r="BH117" i="1"/>
  <c r="AB117" i="1" s="1"/>
  <c r="AW117" i="1"/>
  <c r="M183" i="1"/>
  <c r="BC47" i="1" l="1"/>
  <c r="AV47" i="1"/>
  <c r="AV42" i="1"/>
  <c r="BC177" i="1"/>
  <c r="BC23" i="1"/>
  <c r="J13" i="1"/>
  <c r="J53" i="1"/>
  <c r="BC102" i="1"/>
  <c r="AV151" i="1"/>
  <c r="AV56" i="1"/>
  <c r="AV84" i="1"/>
  <c r="AU99" i="1"/>
  <c r="AV107" i="1"/>
  <c r="BC107" i="1"/>
  <c r="BC179" i="1"/>
  <c r="AV179" i="1"/>
  <c r="AV86" i="1"/>
  <c r="AU123" i="1"/>
  <c r="K135" i="1"/>
  <c r="BC31" i="1"/>
  <c r="BC14" i="1"/>
  <c r="K123" i="1"/>
  <c r="AU28" i="1"/>
  <c r="M99" i="1"/>
  <c r="C14" i="3"/>
  <c r="BC94" i="1"/>
  <c r="J61" i="1"/>
  <c r="M168" i="1"/>
  <c r="M167" i="1" s="1"/>
  <c r="M13" i="1"/>
  <c r="AU135" i="1"/>
  <c r="BC45" i="1"/>
  <c r="AV112" i="1"/>
  <c r="BC112" i="1"/>
  <c r="BC55" i="1"/>
  <c r="AV55" i="1"/>
  <c r="BC58" i="1"/>
  <c r="AV58" i="1"/>
  <c r="BC121" i="1"/>
  <c r="AV121" i="1"/>
  <c r="AV36" i="1"/>
  <c r="AV189" i="1"/>
  <c r="BC189" i="1"/>
  <c r="BC131" i="1"/>
  <c r="AV131" i="1"/>
  <c r="AV175" i="1"/>
  <c r="BC175" i="1"/>
  <c r="M135" i="1"/>
  <c r="K168" i="1"/>
  <c r="K167" i="1" s="1"/>
  <c r="J13" i="2" s="1"/>
  <c r="I28" i="3"/>
  <c r="I29" i="3" s="1"/>
  <c r="AU168" i="1"/>
  <c r="AV181" i="1"/>
  <c r="BC181" i="1"/>
  <c r="AV104" i="1"/>
  <c r="BC104" i="1"/>
  <c r="AV44" i="1"/>
  <c r="BC44" i="1"/>
  <c r="AU35" i="1"/>
  <c r="BC84" i="1"/>
  <c r="J99" i="1"/>
  <c r="BC157" i="1"/>
  <c r="AV157" i="1"/>
  <c r="BC144" i="1"/>
  <c r="AV89" i="1"/>
  <c r="BC89" i="1"/>
  <c r="AV134" i="1"/>
  <c r="BC134" i="1"/>
  <c r="BC69" i="1"/>
  <c r="AV69" i="1"/>
  <c r="BC50" i="1"/>
  <c r="AV50" i="1"/>
  <c r="AV187" i="1"/>
  <c r="BC187" i="1"/>
  <c r="AV129" i="1"/>
  <c r="BC129" i="1"/>
  <c r="AV91" i="1"/>
  <c r="BC91" i="1"/>
  <c r="AV117" i="1"/>
  <c r="BC117" i="1"/>
  <c r="BC183" i="1"/>
  <c r="BC29" i="1"/>
  <c r="AV29" i="1"/>
  <c r="BC126" i="1"/>
  <c r="AV126" i="1"/>
  <c r="AV62" i="1"/>
  <c r="BC62" i="1"/>
  <c r="BC16" i="1"/>
  <c r="AV16" i="1"/>
  <c r="M83" i="1"/>
  <c r="M35" i="1"/>
  <c r="C15" i="3"/>
  <c r="C22" i="3" s="1"/>
  <c r="K99" i="1"/>
  <c r="AV98" i="1"/>
  <c r="BC98" i="1"/>
  <c r="BC38" i="1"/>
  <c r="AV25" i="1"/>
  <c r="BC25" i="1"/>
  <c r="BC54" i="1"/>
  <c r="AV132" i="1"/>
  <c r="BC132" i="1"/>
  <c r="K96" i="1"/>
  <c r="K35" i="1"/>
  <c r="AV154" i="1"/>
  <c r="BC154" i="1"/>
  <c r="BC92" i="1"/>
  <c r="AV92" i="1"/>
  <c r="AV148" i="1"/>
  <c r="BC148" i="1"/>
  <c r="BC109" i="1"/>
  <c r="AV138" i="1"/>
  <c r="BC138" i="1"/>
  <c r="J168" i="1"/>
  <c r="J167" i="1" s="1"/>
  <c r="I13" i="2" s="1"/>
  <c r="K13" i="1"/>
  <c r="AV169" i="1"/>
  <c r="BC169" i="1"/>
  <c r="BC115" i="1"/>
  <c r="AV115" i="1"/>
  <c r="AV80" i="1"/>
  <c r="BC80" i="1"/>
  <c r="C29" i="3"/>
  <c r="F29" i="3" s="1"/>
  <c r="J123" i="1"/>
  <c r="BC124" i="1"/>
  <c r="AV124" i="1"/>
  <c r="AV119" i="1"/>
  <c r="BC119" i="1"/>
  <c r="K83" i="1"/>
  <c r="L12" i="1"/>
  <c r="K12" i="2" s="1"/>
  <c r="P12" i="2" s="1"/>
  <c r="K15" i="2" s="1"/>
  <c r="L197" i="1"/>
  <c r="AV97" i="1"/>
  <c r="BC97" i="1"/>
  <c r="K28" i="1"/>
  <c r="BC20" i="1"/>
  <c r="BC15" i="1"/>
  <c r="AV15" i="1"/>
  <c r="AV75" i="1"/>
  <c r="BC75" i="1"/>
  <c r="BC100" i="1"/>
  <c r="AV100" i="1"/>
  <c r="BC86" i="1"/>
  <c r="BC164" i="1"/>
  <c r="AV164" i="1"/>
  <c r="J12" i="1" l="1"/>
  <c r="I12" i="2" s="1"/>
  <c r="K12" i="1"/>
  <c r="J12" i="2" s="1"/>
  <c r="M12" i="1"/>
  <c r="M197" i="1"/>
</calcChain>
</file>

<file path=xl/sharedStrings.xml><?xml version="1.0" encoding="utf-8"?>
<sst xmlns="http://schemas.openxmlformats.org/spreadsheetml/2006/main" count="1676" uniqueCount="488">
  <si>
    <t>Stavební rozpočet</t>
  </si>
  <si>
    <t>Název stavby:</t>
  </si>
  <si>
    <t>Rekonstrukce, úpravy a rozš. stáv. zpev. i nezpev. ploch k parkování - část sídliště U Hřbitova</t>
  </si>
  <si>
    <t>Doba výstavby:</t>
  </si>
  <si>
    <t xml:space="preserve"> </t>
  </si>
  <si>
    <t>Objednatel:</t>
  </si>
  <si>
    <t>Statutární město Jihlava</t>
  </si>
  <si>
    <t>Druh stavby:</t>
  </si>
  <si>
    <t>SO 119.2 - Rozšíření parkoviště u byt. domu U Hřbitova 62-68</t>
  </si>
  <si>
    <t>Začátek výstavby:</t>
  </si>
  <si>
    <t>Projektant:</t>
  </si>
  <si>
    <t> </t>
  </si>
  <si>
    <t>Lokalita:</t>
  </si>
  <si>
    <t>Jihlava</t>
  </si>
  <si>
    <t>Konec výstavby:</t>
  </si>
  <si>
    <t>Zhotovitel:</t>
  </si>
  <si>
    <t>dle výběrového řízení</t>
  </si>
  <si>
    <t>JKSO:</t>
  </si>
  <si>
    <t>Zpracováno dne:</t>
  </si>
  <si>
    <t>11.07.2024</t>
  </si>
  <si>
    <t>Zpracoval:</t>
  </si>
  <si>
    <t>Ing. Petr Kristýnek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</si>
  <si>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</si>
  <si>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</si>
  <si>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</si>
  <si>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</si>
  <si>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</si>
  <si>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</si>
  <si>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</si>
  <si>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</si>
  <si>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</si>
  <si>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</si>
  <si>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</si>
  <si>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</si>
  <si>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</si>
  <si>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</si>
  <si>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</si>
  <si>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</si>
  <si>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</si>
  <si>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</si>
  <si>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</si>
  <si>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</si>
  <si>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</si>
  <si>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</si>
  <si>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</si>
  <si>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</si>
  <si>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</si>
  <si>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</si>
  <si>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</si>
  <si>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</si>
  <si>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</si>
  <si>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</si>
  <si>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</si>
  <si>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</si>
  <si>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</si>
  <si>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</si>
  <si>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</si>
  <si>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119.2</t>
  </si>
  <si>
    <t>Rozšíření parkoviště u BD U Hřbitova 62-68</t>
  </si>
  <si>
    <t>11</t>
  </si>
  <si>
    <t>Přípravné a přidružené práce</t>
  </si>
  <si>
    <t>1</t>
  </si>
  <si>
    <t>111212131R00</t>
  </si>
  <si>
    <t>Odstranění dřevin výš.nad 1m, rovina, s pařezem</t>
  </si>
  <si>
    <t>m2</t>
  </si>
  <si>
    <t>21</t>
  </si>
  <si>
    <t>RTS I / 2024</t>
  </si>
  <si>
    <t>11_</t>
  </si>
  <si>
    <t>119.2_1_</t>
  </si>
  <si>
    <t>119.2_</t>
  </si>
  <si>
    <t>2</t>
  </si>
  <si>
    <t>113106221R00</t>
  </si>
  <si>
    <t>Rozebrání dlažeb z drobných kam. kostek v kam. těženém</t>
  </si>
  <si>
    <t>3</t>
  </si>
  <si>
    <t>113106231R00</t>
  </si>
  <si>
    <t>Rozebrání dlažeb ze zámkové dlažby v kamenivu</t>
  </si>
  <si>
    <t>4*4,0+2,0</t>
  </si>
  <si>
    <t>4</t>
  </si>
  <si>
    <t>113107620R00</t>
  </si>
  <si>
    <t>Odstranění podkladu nad 50 m2,kam.drcené tl.20 cm</t>
  </si>
  <si>
    <t>Varianta:</t>
  </si>
  <si>
    <t>stáv. parkoviště</t>
  </si>
  <si>
    <t>5</t>
  </si>
  <si>
    <t>113108420R00</t>
  </si>
  <si>
    <t>Odstranění asfaltové vrstvy pl.nad 50 m2, tl.20 cm</t>
  </si>
  <si>
    <t>261</t>
  </si>
  <si>
    <t>6</t>
  </si>
  <si>
    <t>113201111R00</t>
  </si>
  <si>
    <t>Vytrhání obrubníků chodníkových a parkových</t>
  </si>
  <si>
    <t>m</t>
  </si>
  <si>
    <t>4*2,0*2+3,0*2</t>
  </si>
  <si>
    <t>7</t>
  </si>
  <si>
    <t>113202111R00</t>
  </si>
  <si>
    <t>Vytrhání obrub obrubníků silničních</t>
  </si>
  <si>
    <t>betonové a kamenné obrubníky</t>
  </si>
  <si>
    <t>80,0+67,0+36,0</t>
  </si>
  <si>
    <t>12</t>
  </si>
  <si>
    <t>Odkopávky a prokopávky</t>
  </si>
  <si>
    <t>8</t>
  </si>
  <si>
    <t>121101101R00</t>
  </si>
  <si>
    <t>Sejmutí ornice s přemístěním do 50 m</t>
  </si>
  <si>
    <t>m3</t>
  </si>
  <si>
    <t>12_</t>
  </si>
  <si>
    <t>650,0*0,15</t>
  </si>
  <si>
    <t>9</t>
  </si>
  <si>
    <t>122202201R00</t>
  </si>
  <si>
    <t>Odkopávky pro silnice v hor. 3 do 100 m3</t>
  </si>
  <si>
    <t>14,0*6,0*0,4+67,0*1,5*0,4+16,0*0,4</t>
  </si>
  <si>
    <t>;průleh; 78,5*4,0*0,2*1/2</t>
  </si>
  <si>
    <t>10</t>
  </si>
  <si>
    <t>122202209R00</t>
  </si>
  <si>
    <t>Příplatek za lepivost - odkop. pro silnice v hor.3</t>
  </si>
  <si>
    <t>16</t>
  </si>
  <si>
    <t>Přemístění výkopku</t>
  </si>
  <si>
    <t>162606112R00</t>
  </si>
  <si>
    <t>Vodorovné přemístění zemin pro zúrodnění do 5000 m</t>
  </si>
  <si>
    <t>16_</t>
  </si>
  <si>
    <t>odvoz přebyt. ornice na deponii investora</t>
  </si>
  <si>
    <t>162701105R00</t>
  </si>
  <si>
    <t>Vodorovné přemístění výkopku z hor.1-4 do 10000 m</t>
  </si>
  <si>
    <t>111,6-18,9</t>
  </si>
  <si>
    <t>13</t>
  </si>
  <si>
    <t>162701109R00</t>
  </si>
  <si>
    <t>Příplatek k vod. přemístění hor.1-4 - ornice za další 1 km</t>
  </si>
  <si>
    <t>13,5*5</t>
  </si>
  <si>
    <t>14</t>
  </si>
  <si>
    <t>Příplatek k vod. přemístění hor.1-4 za další 1 km</t>
  </si>
  <si>
    <t>92,7*5</t>
  </si>
  <si>
    <t>15</t>
  </si>
  <si>
    <t>162702199R00</t>
  </si>
  <si>
    <t>Poplatek za skládku zeminy</t>
  </si>
  <si>
    <t>167103101R00</t>
  </si>
  <si>
    <t>Nakládání výkopku zeminy schopné zúrodnění</t>
  </si>
  <si>
    <t>17</t>
  </si>
  <si>
    <t>Konstrukce ze zemin</t>
  </si>
  <si>
    <t>171201101R00</t>
  </si>
  <si>
    <t>Uložení sypaniny do násypů nezhutněných</t>
  </si>
  <si>
    <t>17_</t>
  </si>
  <si>
    <t>92,7+13,5</t>
  </si>
  <si>
    <t>Poznámka:</t>
  </si>
  <si>
    <t>uložení výkopku a ornice na skládku</t>
  </si>
  <si>
    <t>18</t>
  </si>
  <si>
    <t>174101102R00</t>
  </si>
  <si>
    <t>Zásyp ruční se zhutněním</t>
  </si>
  <si>
    <t>zásyp kolem nových obrubníků</t>
  </si>
  <si>
    <t>85,0*0,5*0,4+22,0*0,3*0,3</t>
  </si>
  <si>
    <t>Povrchové úpravy terénu</t>
  </si>
  <si>
    <t>19</t>
  </si>
  <si>
    <t>180402111R00</t>
  </si>
  <si>
    <t>Založení trávníku parkového výsevem v rovině</t>
  </si>
  <si>
    <t>18_</t>
  </si>
  <si>
    <t>20</t>
  </si>
  <si>
    <t>181101102R00</t>
  </si>
  <si>
    <t>Úprava pláně v zářezech v hor. 1-4, se zhutněním</t>
  </si>
  <si>
    <t>181301112R00</t>
  </si>
  <si>
    <t>Rozprostření ornice, rovina, tl.10-15 cm,nad 500m2</t>
  </si>
  <si>
    <t>540+20</t>
  </si>
  <si>
    <t>22</t>
  </si>
  <si>
    <t>182101101R00</t>
  </si>
  <si>
    <t>Svahování v zářezech v hor. 1 - 4</t>
  </si>
  <si>
    <t>průleh</t>
  </si>
  <si>
    <t>78,2*4,0</t>
  </si>
  <si>
    <t>56</t>
  </si>
  <si>
    <t>Podkladní vrstvy komunikací a zpevněných ploch</t>
  </si>
  <si>
    <t>23</t>
  </si>
  <si>
    <t>564113505R00</t>
  </si>
  <si>
    <t>Podklad z asf.recyklátu fr. 0-32 po zhutn.tl.5 cm</t>
  </si>
  <si>
    <t>56_</t>
  </si>
  <si>
    <t>119.2_5_</t>
  </si>
  <si>
    <t>doplnění vozovky</t>
  </si>
  <si>
    <t>(13,3+62,1*0,3+2,5)*2</t>
  </si>
  <si>
    <t>materiál bude dodán investorem z jeho skladových zásob - skládka Pístov do 5 km</t>
  </si>
  <si>
    <t>24</t>
  </si>
  <si>
    <t>564721111R00</t>
  </si>
  <si>
    <t>Podklad z kameniva drceného vel.16-32 mm,tl. 8 cm</t>
  </si>
  <si>
    <t>podklad lože pod siln. a chod. obrubníky</t>
  </si>
  <si>
    <t>(78,0*3+5,5+6,0+4*2,0*2+3,0*2+3,0)*0,5</t>
  </si>
  <si>
    <t>25</t>
  </si>
  <si>
    <t>564811111R00</t>
  </si>
  <si>
    <t>Podklad ze štěrkodrti po zhutnění tloušťky 5 cm</t>
  </si>
  <si>
    <t>vyrovnání chodníků</t>
  </si>
  <si>
    <t>4*4,0+5,0</t>
  </si>
  <si>
    <t>26</t>
  </si>
  <si>
    <t>564861111RT2</t>
  </si>
  <si>
    <t>Podklad ze štěrkodrti po zhutnění tloušťky 20 cm</t>
  </si>
  <si>
    <t>vozovka</t>
  </si>
  <si>
    <t>13,3+62,1*0,3+2,5</t>
  </si>
  <si>
    <t>27</t>
  </si>
  <si>
    <t>564871111R00</t>
  </si>
  <si>
    <t>Podklad ze štěrkodrti po zhutnění tloušťky 25 cm</t>
  </si>
  <si>
    <t>12,1+330,8+6,6</t>
  </si>
  <si>
    <t>57</t>
  </si>
  <si>
    <t>Kryty pozemních komunikací, letišť a ploch z kameniva nebo živičné</t>
  </si>
  <si>
    <t>28</t>
  </si>
  <si>
    <t>573211112R00</t>
  </si>
  <si>
    <t>Postřik živičný spojovací z modif. asfaltu 0,3 kg/m2</t>
  </si>
  <si>
    <t>RTS I / 2022</t>
  </si>
  <si>
    <t>57_</t>
  </si>
  <si>
    <t>13,3+370,2</t>
  </si>
  <si>
    <t>29</t>
  </si>
  <si>
    <t>577142112RT2</t>
  </si>
  <si>
    <t>Beton asfaltový ACO 11+, ACO 16+, nad 3 m, tl.5 cm</t>
  </si>
  <si>
    <t>plochy 201-1000 m2</t>
  </si>
  <si>
    <t>59</t>
  </si>
  <si>
    <t>Kryty pozemních komunikací, letišť a ploch dlážděných (předlažby)</t>
  </si>
  <si>
    <t>30</t>
  </si>
  <si>
    <t>591211211R00</t>
  </si>
  <si>
    <t>Kladení kamen. dlažby drobné kostky, lože z drti tl. 5 cm</t>
  </si>
  <si>
    <t>59_</t>
  </si>
  <si>
    <t>předlažba chodníku</t>
  </si>
  <si>
    <t>31</t>
  </si>
  <si>
    <t>596215021R00</t>
  </si>
  <si>
    <t>Kladení zámkové dlažby tl. 6 cm do drtě tl. 4 cm</t>
  </si>
  <si>
    <t>předlažba chodníků</t>
  </si>
  <si>
    <t>4*4,0</t>
  </si>
  <si>
    <t>32</t>
  </si>
  <si>
    <t>596215040R00</t>
  </si>
  <si>
    <t>Kladení zámkové dlažby tl. 8 cm do drtě tl. 4 cm</t>
  </si>
  <si>
    <t>12,1+6,6+330,8</t>
  </si>
  <si>
    <t>33</t>
  </si>
  <si>
    <t>596291113R00</t>
  </si>
  <si>
    <t>Řezání zámkové dlažby tl. 80 mm</t>
  </si>
  <si>
    <t>34</t>
  </si>
  <si>
    <t>596715021R00</t>
  </si>
  <si>
    <t>Kladení vodicí linie z dlažby tl.6 cm, drť tl.4 cm</t>
  </si>
  <si>
    <t>4*1,0+1,3</t>
  </si>
  <si>
    <t>35</t>
  </si>
  <si>
    <t>596921191R00</t>
  </si>
  <si>
    <t>Příplatek za výplň otvorů vegetačních tvárnic betonových, bez dodávky výplňového materiálu</t>
  </si>
  <si>
    <t>330,8*0,2*0,08</t>
  </si>
  <si>
    <t>89</t>
  </si>
  <si>
    <t>Ostatní konstrukce a práce na trubním vedení</t>
  </si>
  <si>
    <t>36</t>
  </si>
  <si>
    <t>899231111R00</t>
  </si>
  <si>
    <t>Výšková úprava vstupu do 20 cm, zvýšení mříže</t>
  </si>
  <si>
    <t>kus</t>
  </si>
  <si>
    <t>89_</t>
  </si>
  <si>
    <t>119.2_8_</t>
  </si>
  <si>
    <t>37</t>
  </si>
  <si>
    <t>899331111R00</t>
  </si>
  <si>
    <t>Výšková úprava vstupu do 20 cm, zvýšení poklopu</t>
  </si>
  <si>
    <t>91</t>
  </si>
  <si>
    <t>Doplňující konstrukce a práce na pozemních komunikacích a zpevněných plochách</t>
  </si>
  <si>
    <t>38</t>
  </si>
  <si>
    <t>914001111R00</t>
  </si>
  <si>
    <t>Osazení svislé doprav.značky a sloupku, bet.základ</t>
  </si>
  <si>
    <t>91_</t>
  </si>
  <si>
    <t>119.2_9_</t>
  </si>
  <si>
    <t>přemístění stáv. značek</t>
  </si>
  <si>
    <t>39</t>
  </si>
  <si>
    <t>916561111R00</t>
  </si>
  <si>
    <t>Osazení záhon.obrubníků do lože z C 12/15 s opěrou</t>
  </si>
  <si>
    <t>40</t>
  </si>
  <si>
    <t>917461111R00</t>
  </si>
  <si>
    <t>Osaz. stoj. obrub. kam. s opěrou, lože z C 16/20 Nxf1</t>
  </si>
  <si>
    <t>78,0*3+5,5+6,0</t>
  </si>
  <si>
    <t>41</t>
  </si>
  <si>
    <t>917762114R00</t>
  </si>
  <si>
    <t>Osazení ležatého obrubníku betonového, s boční opěrou, do lože z betonu C 16/20</t>
  </si>
  <si>
    <t>nájezdový</t>
  </si>
  <si>
    <t>42</t>
  </si>
  <si>
    <t>919726212R00</t>
  </si>
  <si>
    <t>Těsnění spár krytu vozovek zálivkou za studena, za tepla</t>
  </si>
  <si>
    <t>trvale pružný asf. tmel s emulzí</t>
  </si>
  <si>
    <t>4,0+3,5</t>
  </si>
  <si>
    <t>43</t>
  </si>
  <si>
    <t>919735114R00</t>
  </si>
  <si>
    <t>Řezání stávajícího živičného krytu tl. 15 - 20 cm</t>
  </si>
  <si>
    <t>4,0+3,5+62,0</t>
  </si>
  <si>
    <t>44</t>
  </si>
  <si>
    <t>938908411R00</t>
  </si>
  <si>
    <t>Očištění povrchu krytu saponátovým roztokem</t>
  </si>
  <si>
    <t>45</t>
  </si>
  <si>
    <t>979024441R00</t>
  </si>
  <si>
    <t>Očištění vybour. obrubníků všech loží a výplní</t>
  </si>
  <si>
    <t>46</t>
  </si>
  <si>
    <t>979054441R00</t>
  </si>
  <si>
    <t>Očištění vybour. dlaždic s výplní kamen. těženým</t>
  </si>
  <si>
    <t>47</t>
  </si>
  <si>
    <t>979071121R00</t>
  </si>
  <si>
    <t>Očištění vybour. kostek drobných s výplní kam. těž</t>
  </si>
  <si>
    <t>96</t>
  </si>
  <si>
    <t>Bourání konstrukcí</t>
  </si>
  <si>
    <t>48</t>
  </si>
  <si>
    <t>966006132R00</t>
  </si>
  <si>
    <t>Odstranění doprav.značek se sloupky, s bet.patkami</t>
  </si>
  <si>
    <t>96_</t>
  </si>
  <si>
    <t>H22</t>
  </si>
  <si>
    <t>Komunikace pozemní a letiště</t>
  </si>
  <si>
    <t>49</t>
  </si>
  <si>
    <t>998223011R00</t>
  </si>
  <si>
    <t>Přesun hmot, pozemní komunikace, kryt dlážděný</t>
  </si>
  <si>
    <t>t</t>
  </si>
  <si>
    <t>H22_</t>
  </si>
  <si>
    <t>726,2-277,4</t>
  </si>
  <si>
    <t>S</t>
  </si>
  <si>
    <t>Přesuny sutí</t>
  </si>
  <si>
    <t>50</t>
  </si>
  <si>
    <t>979081111R00</t>
  </si>
  <si>
    <t>Odvoz suti a vybour. hmot na skládku do 1 km</t>
  </si>
  <si>
    <t>S_</t>
  </si>
  <si>
    <t>289,0-9,6-2,0</t>
  </si>
  <si>
    <t>51</t>
  </si>
  <si>
    <t>979081121R00</t>
  </si>
  <si>
    <t>Příplatek k odvozu za každý další 1 km</t>
  </si>
  <si>
    <t>277,4*9</t>
  </si>
  <si>
    <t>odvoz suti do 10 km - k recyklaci</t>
  </si>
  <si>
    <t>52</t>
  </si>
  <si>
    <t>979084216R00</t>
  </si>
  <si>
    <t>Vodorovná doprava vybour. hmot po suchu do 5 km</t>
  </si>
  <si>
    <t>dovoz kamenných krajníků ze skladu investora</t>
  </si>
  <si>
    <t>53</t>
  </si>
  <si>
    <t>979084219R00</t>
  </si>
  <si>
    <t>Příplatek k dopravě vybour.hmot za dalších 5 km</t>
  </si>
  <si>
    <t>54</t>
  </si>
  <si>
    <t>979086213R00</t>
  </si>
  <si>
    <t>Nakládání vybouraných hmot na dopravní prostředek</t>
  </si>
  <si>
    <t>kam. krajníky ve skladu investora</t>
  </si>
  <si>
    <t>55</t>
  </si>
  <si>
    <t>979999999R00</t>
  </si>
  <si>
    <t>Poplatek za recyklaci suti - beton, živice, štěrk</t>
  </si>
  <si>
    <t>M</t>
  </si>
  <si>
    <t>Ostatní materiál</t>
  </si>
  <si>
    <t>00572420</t>
  </si>
  <si>
    <t>Směs travní parková III. dekorativní PROFI</t>
  </si>
  <si>
    <t>kg</t>
  </si>
  <si>
    <t>0</t>
  </si>
  <si>
    <t>Z99999_</t>
  </si>
  <si>
    <t>119.2_Z_</t>
  </si>
  <si>
    <t>560,0*0,03</t>
  </si>
  <si>
    <t>583424402</t>
  </si>
  <si>
    <t>Kamenivo drcené 2/4 - výplň spár</t>
  </si>
  <si>
    <t>5,3*2,3</t>
  </si>
  <si>
    <t>58</t>
  </si>
  <si>
    <t>58380129</t>
  </si>
  <si>
    <t>Kostka dlažební žulová štípaná, drobná 100 až 120 mm, třída I</t>
  </si>
  <si>
    <t>2/4</t>
  </si>
  <si>
    <t>;ztratné 2%; 0,01</t>
  </si>
  <si>
    <t>materiál bude dodán investorem z jeho skladových zásob,
položku ocenit nulovou cenou!!</t>
  </si>
  <si>
    <t>58380211</t>
  </si>
  <si>
    <t>Krajník silniční KS 3, rozměr 130 x 200 x 300 až 800 mm</t>
  </si>
  <si>
    <t>,</t>
  </si>
  <si>
    <t>245,5-147-13</t>
  </si>
  <si>
    <t>;ztratné 5%; 4,275</t>
  </si>
  <si>
    <t>60</t>
  </si>
  <si>
    <t>59217331</t>
  </si>
  <si>
    <t>Obrubník zahradní ABO 12-20 v. 200 x 50 x 1000 mm přírodní</t>
  </si>
  <si>
    <t>22,0</t>
  </si>
  <si>
    <t>;ztratné 2%; 0,44</t>
  </si>
  <si>
    <t>61</t>
  </si>
  <si>
    <t>59217476</t>
  </si>
  <si>
    <t>Obrubník silniční nájezdový výška 150 mm, 1000 x 150 mm šedý</t>
  </si>
  <si>
    <t>;ztratné 2%; 0,06</t>
  </si>
  <si>
    <t>62</t>
  </si>
  <si>
    <t>592452655</t>
  </si>
  <si>
    <t>Dlažba betonová standard přírodní 200 x 100 x 80 mm</t>
  </si>
  <si>
    <t>12,1</t>
  </si>
  <si>
    <t>;ztratné 10%; 1,21</t>
  </si>
  <si>
    <t>63</t>
  </si>
  <si>
    <t>59245300</t>
  </si>
  <si>
    <t>Dlažba Íčko přírodní 200 x 165 x 80 mm</t>
  </si>
  <si>
    <t>6,6</t>
  </si>
  <si>
    <t>;ztratné 10%; 0,66</t>
  </si>
  <si>
    <t>64</t>
  </si>
  <si>
    <t>592453041</t>
  </si>
  <si>
    <t>Dlažba Íčko červená pro nevidomé 200 x 165 x 60 mm</t>
  </si>
  <si>
    <t>5,3</t>
  </si>
  <si>
    <t>;ztratné 10%; 0,53</t>
  </si>
  <si>
    <t>dlažba s reliéfním povrchem pro nevidomé a slabozraké k vytvoření signálních a varovných pásů na chodnících, pro přechody a na nástupištích MHD  vhodná pro ryze pochozí plochy</t>
  </si>
  <si>
    <t>65</t>
  </si>
  <si>
    <t>59248130</t>
  </si>
  <si>
    <t>Dlažba vegetační  24/24/8 II nat - 17,6 ks/m2</t>
  </si>
  <si>
    <t>330,8*17,6</t>
  </si>
  <si>
    <t>;ztratné 5%; 291,104</t>
  </si>
  <si>
    <t>VORN</t>
  </si>
  <si>
    <t>Vedlejší a ostatní rozpočtové náklady</t>
  </si>
  <si>
    <t>010VD</t>
  </si>
  <si>
    <t>Vedlejší rozpočtové náklady</t>
  </si>
  <si>
    <t>66</t>
  </si>
  <si>
    <t>100 00-01</t>
  </si>
  <si>
    <t>Dopravně inženýrská opatření</t>
  </si>
  <si>
    <t>soubor</t>
  </si>
  <si>
    <t>010VD_</t>
  </si>
  <si>
    <t>VORN_0_</t>
  </si>
  <si>
    <t>VORN_</t>
  </si>
  <si>
    <t>Dopravně inženýrská opatření po dobu stavby, prováděná v souladu s pokyny Policie ČR - dopravního inspektorátu, dle pokynů příslušného odboru dopravy a správce komunikace - Služby města Jihlavy a dle pokynů dalších příslušných orgánů.
Včetně veškerého přechodného dopravního značení, vč. instalace a zajištění servisu značení po celou dobu trvání stavby.
Zajištění prací pro "Stanovení přechodné úpravy silničního provozu na komunikacích dle §77 zákona č. 361/2000 Sb., O provozu na pozemních komunikacích."
Zpracování plánu DIO.</t>
  </si>
  <si>
    <t>67</t>
  </si>
  <si>
    <t>Náklady na vytýčení budovaných ploch</t>
  </si>
  <si>
    <t>Geodetické vytýčení nově budovaných parkovacích míst a souvisejícíchc konstrukcí, včetně nákladů na opakovanou dopravu geodetické skupiny, práce kancelářské a výstupní materiál.</t>
  </si>
  <si>
    <t>68</t>
  </si>
  <si>
    <t>Náklady na vytýčení stávajících inž. sítí</t>
  </si>
  <si>
    <t>Polohové a hloubkové vytyčení stávajících sítí před zahájením zemních prací pro každou stavbu zvlášť,
( opakované vytyčení v případě poškození, ztráty, znehodnocení či nejasnosti vytyčovacích znaků v terénu
staveniště ) sítě a zařízení, včetně protokolárního předání vytyčení</t>
  </si>
  <si>
    <t>69</t>
  </si>
  <si>
    <t>Náklady na zajištění dopravy</t>
  </si>
  <si>
    <t>Náklady na projednání návrhu dočasného dopravního značení /MMJ, odbor dopravy, Policie ČR, DI/, zřízení, přemisťování a zrušení dočasného dopravního značení pro jednotlivé stavby ve vazbě na harmonogram prací.</t>
  </si>
  <si>
    <t>70</t>
  </si>
  <si>
    <t>Náklady na informační cedule</t>
  </si>
  <si>
    <t xml:space="preserve">Náklady na pořízení informačních, zákazových a příkazových cedulí pro zajištění označení stavby a příkazových cedulí pro vymezení pohybu chodců či vozidel po staveništi (osazení dle potřeby stavby), 
náklady na osazení, přemístění a zrušení cedulí
</t>
  </si>
  <si>
    <t>71</t>
  </si>
  <si>
    <t>Náklady na oplocení, ohrazení výkopů</t>
  </si>
  <si>
    <t>Náklady na zřízení, údržbu, přemístění a zrušení oplocení či ohrazení výkopových rýh a jam, případně jejich jiné vyznačení v terénu po dobu jejich existence s odkazem na předpisy BOZP a součinnost určeného koordinátora BOZP stavby</t>
  </si>
  <si>
    <t>72</t>
  </si>
  <si>
    <t>Náklady na projednání záborů</t>
  </si>
  <si>
    <t>Náklady na projednání a zajištění záborů všech ploch potřebných k realizaci stavby, včetně případných poplatků za pronájem ploch.</t>
  </si>
  <si>
    <t>73</t>
  </si>
  <si>
    <t>Náklady na zajištění skládek</t>
  </si>
  <si>
    <t>Náklady na projednání a zajištění míst mezideponií a deponií vytěžených hmot, tzn. projednání uložení vytěžených hmot na dočasné skládky po dobu stavby, respektive trvalé skládky za účelem trvalého uložení vytěžených hmot s vlastníky pozemků či skládek. Před zahájením stavby bude doložen investorovi smluvní vztah s vlastníkem pozemků na nichž budou zeminy či vytěžené hmoty ukládány.</t>
  </si>
  <si>
    <t>74</t>
  </si>
  <si>
    <t>Náklady na vypracování harmonogramu</t>
  </si>
  <si>
    <t>Náklady na vypracování harmonogramu stavebních prací pro stavbu s jeho průběžnou aktualizací, projednání a odsouhlasení s investorem, provozovatelem, DOS a koordinátorem BOZP.</t>
  </si>
  <si>
    <t>75</t>
  </si>
  <si>
    <t>200 00-01</t>
  </si>
  <si>
    <t>Geometrický plán stavby</t>
  </si>
  <si>
    <t xml:space="preserve">Geometrický plán stavby pro vložení do katastru nemovitostí, zhotovený oprávněnou osobou.
</t>
  </si>
  <si>
    <t>76</t>
  </si>
  <si>
    <t>Dokumentace skutečného provedení stavby</t>
  </si>
  <si>
    <t>Dokumentace skutečného provedení stavebních objektů /opravené situace, popř. předepsaná fotodokumentace atd./, dle specifikace uvedené u jednotlivých stavebních objektů, mimo geodetického zaměření Microstation.</t>
  </si>
  <si>
    <t>77</t>
  </si>
  <si>
    <t>Geodetické zaměření skutečného provedení stavby</t>
  </si>
  <si>
    <t>Geodetické zaměření MICROSTATION skutečného stavu provedených konstrukcí, včetně veřejného osvětlení, včetně nákladů na opakovanou dopravu geodetické skupiny, práce kancelářské a výstupní materiál.</t>
  </si>
  <si>
    <t>VRN-ZS</t>
  </si>
  <si>
    <t>Vedlejší rozpočtové náklady - zařízení staveniště</t>
  </si>
  <si>
    <t>78</t>
  </si>
  <si>
    <t>Náklady na zařízení staveniště</t>
  </si>
  <si>
    <t>VRN-ZS_0_</t>
  </si>
  <si>
    <t>VRN-ZS_</t>
  </si>
  <si>
    <t xml:space="preserve">Náklady na projednání a zajištění míst GZS (zázemí zhotovitele, skládky materiálů k zabudování do stavby, skládky sypkých materiálů). Vše rozsahu souvisejících nákladů a případných poplatků za užívání či nájem ploch. Zařízení staveniště pro stavbu.
</t>
  </si>
  <si>
    <t>Celkem:</t>
  </si>
  <si>
    <t>Náklady na veškeré výkony a materiály jsou obsaženy v příslušných položkách</t>
  </si>
  <si>
    <t>Stavební rozpočet - Jen objekty celkem</t>
  </si>
  <si>
    <t>Zkrácený popis</t>
  </si>
  <si>
    <t>F</t>
  </si>
  <si>
    <t>Krycí list rozpočtu</t>
  </si>
  <si>
    <t>IČO/DIČ:</t>
  </si>
  <si>
    <t>00286010/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</si>
  <si>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</si>
  <si>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</si>
  <si>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</si>
  <si>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</si>
  <si>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</si>
  <si>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</si>
  <si>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</si>
  <si>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</si>
  <si>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</si>
  <si>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</si>
  <si>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</si>
  <si>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</si>
  <si>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</si>
  <si>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</si>
  <si>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</si>
  <si>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</si>
  <si>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</si>
  <si>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</si>
  <si>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</si>
  <si>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</si>
  <si>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</si>
  <si>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</si>
  <si>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</si>
  <si>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</si>
  <si>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</si>
  <si>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</si>
  <si>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</si>
  <si>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</si>
  <si>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</si>
  <si>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</si>
  <si>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</si>
  <si>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</si>
  <si>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</si>
  <si>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</si>
  <si>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</si>
  <si>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</si>
  <si>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</si>
  <si>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</si>
  <si>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</si>
  <si>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</si>
  <si>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</si>
  <si>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 xml:space="preserve">Náklady na veškeré výkony a materiály jsou obsaženy v příslušných položkách 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</si>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</sst>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FF"/>
      <name val="Arial"/>
      <charset val="238"/>
    </font>
    <font>
      <i/>
      <sz val="10"/>
      <color rgb="FF000000"/>
      <name val="Arial"/>
      <charset val="238"/>
    </font>
    <font>
      <i/>
      <sz val="10"/>
      <color rgb="FFDF0000"/>
      <name val="Arial"/>
      <charset val="238"/>
    </font>
    <font>
      <i/>
      <sz val="10"/>
      <color rgb="FF0078D7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90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0" fillId="0" borderId="39" xfId="0" applyNumberFormat="1" applyFont="1" applyFill="1" applyBorder="1" applyAlignment="1" applyProtection="1"/>
    <xf numFmtId="0" fontId="0" fillId="0" borderId="40" xfId="0" applyNumberFormat="1" applyFont="1" applyFill="1" applyBorder="1" applyAlignment="1" applyProtection="1"/>
    <xf numFmtId="0" fontId="7" fillId="0" borderId="40" xfId="0" applyNumberFormat="1" applyFont="1" applyFill="1" applyBorder="1" applyAlignment="1" applyProtection="1">
      <alignment horizontal="righ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3" fillId="0" borderId="22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4" fontId="3" fillId="0" borderId="37" xfId="0" applyNumberFormat="1" applyFont="1" applyFill="1" applyBorder="1" applyAlignment="1" applyProtection="1">
      <alignment horizontal="right" vertical="center"/>
    </xf>
    <xf numFmtId="4" fontId="3" fillId="0" borderId="38" xfId="0" applyNumberFormat="1" applyFont="1" applyFill="1" applyBorder="1" applyAlignment="1" applyProtection="1">
      <alignment horizontal="right" vertical="center"/>
    </xf>
    <xf numFmtId="0" fontId="3" fillId="0" borderId="47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10" fillId="2" borderId="49" xfId="0" applyNumberFormat="1" applyFont="1" applyFill="1" applyBorder="1" applyAlignment="1" applyProtection="1">
      <alignment horizontal="center" vertical="center"/>
    </xf>
    <xf numFmtId="0" fontId="10" fillId="2" borderId="52" xfId="0" applyNumberFormat="1" applyFont="1" applyFill="1" applyBorder="1" applyAlignment="1" applyProtection="1">
      <alignment horizontal="center" vertical="center"/>
    </xf>
    <xf numFmtId="0" fontId="12" fillId="0" borderId="53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left" vertical="center"/>
    </xf>
    <xf numFmtId="4" fontId="13" fillId="0" borderId="54" xfId="0" applyNumberFormat="1" applyFont="1" applyFill="1" applyBorder="1" applyAlignment="1" applyProtection="1">
      <alignment horizontal="right" vertical="center"/>
    </xf>
    <xf numFmtId="0" fontId="12" fillId="0" borderId="57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right" vertical="center"/>
    </xf>
    <xf numFmtId="4" fontId="13" fillId="0" borderId="61" xfId="0" applyNumberFormat="1" applyFont="1" applyFill="1" applyBorder="1" applyAlignment="1" applyProtection="1">
      <alignment horizontal="right" vertical="center"/>
    </xf>
    <xf numFmtId="0" fontId="13" fillId="0" borderId="61" xfId="0" applyNumberFormat="1" applyFont="1" applyFill="1" applyBorder="1" applyAlignment="1" applyProtection="1">
      <alignment horizontal="right" vertical="center"/>
    </xf>
    <xf numFmtId="4" fontId="13" fillId="0" borderId="52" xfId="0" applyNumberFormat="1" applyFont="1" applyFill="1" applyBorder="1" applyAlignment="1" applyProtection="1">
      <alignment horizontal="right"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" fontId="12" fillId="2" borderId="51" xfId="0" applyNumberFormat="1" applyFont="1" applyFill="1" applyBorder="1" applyAlignment="1" applyProtection="1">
      <alignment horizontal="right" vertical="center"/>
    </xf>
    <xf numFmtId="4" fontId="12" fillId="2" borderId="56" xfId="0" applyNumberFormat="1" applyFont="1" applyFill="1" applyBorder="1" applyAlignment="1" applyProtection="1">
      <alignment horizontal="righ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54" xfId="0" applyNumberFormat="1" applyFont="1" applyFill="1" applyBorder="1" applyAlignment="1" applyProtection="1">
      <alignment horizontal="right" vertical="center"/>
    </xf>
    <xf numFmtId="0" fontId="3" fillId="0" borderId="54" xfId="0" applyNumberFormat="1" applyFont="1" applyFill="1" applyBorder="1" applyAlignment="1" applyProtection="1">
      <alignment horizontal="left" vertical="center"/>
    </xf>
    <xf numFmtId="4" fontId="3" fillId="0" borderId="78" xfId="0" applyNumberFormat="1" applyFont="1" applyFill="1" applyBorder="1" applyAlignment="1" applyProtection="1">
      <alignment horizontal="right" vertical="center"/>
    </xf>
    <xf numFmtId="0" fontId="3" fillId="0" borderId="78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right" vertical="center"/>
    </xf>
    <xf numFmtId="4" fontId="2" fillId="0" borderId="82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6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6" xfId="0" applyNumberFormat="1" applyFont="1" applyFill="1" applyBorder="1" applyAlignment="1" applyProtection="1">
      <alignment horizontal="left" vertical="center"/>
    </xf>
    <xf numFmtId="0" fontId="7" fillId="0" borderId="40" xfId="0" applyNumberFormat="1" applyFont="1" applyFill="1" applyBorder="1" applyAlignment="1" applyProtection="1">
      <alignment horizontal="left" vertical="center" wrapText="1"/>
    </xf>
    <xf numFmtId="0" fontId="7" fillId="0" borderId="40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2" fillId="0" borderId="45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39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9" fillId="0" borderId="48" xfId="0" applyNumberFormat="1" applyFont="1" applyFill="1" applyBorder="1" applyAlignment="1" applyProtection="1">
      <alignment horizontal="center" vertical="center"/>
    </xf>
    <xf numFmtId="0" fontId="11" fillId="0" borderId="50" xfId="0" applyNumberFormat="1" applyFont="1" applyFill="1" applyBorder="1" applyAlignment="1" applyProtection="1">
      <alignment horizontal="left" vertical="center"/>
    </xf>
    <xf numFmtId="0" fontId="11" fillId="0" borderId="51" xfId="0" applyNumberFormat="1" applyFont="1" applyFill="1" applyBorder="1" applyAlignment="1" applyProtection="1">
      <alignment horizontal="left" vertical="center"/>
    </xf>
    <xf numFmtId="0" fontId="12" fillId="0" borderId="58" xfId="0" applyNumberFormat="1" applyFont="1" applyFill="1" applyBorder="1" applyAlignment="1" applyProtection="1">
      <alignment horizontal="left" vertical="center"/>
    </xf>
    <xf numFmtId="0" fontId="12" fillId="0" borderId="56" xfId="0" applyNumberFormat="1" applyFont="1" applyFill="1" applyBorder="1" applyAlignment="1" applyProtection="1">
      <alignment horizontal="left" vertical="center"/>
    </xf>
    <xf numFmtId="0" fontId="12" fillId="0" borderId="59" xfId="0" applyNumberFormat="1" applyFont="1" applyFill="1" applyBorder="1" applyAlignment="1" applyProtection="1">
      <alignment horizontal="left" vertical="center"/>
    </xf>
    <xf numFmtId="0" fontId="12" fillId="0" borderId="60" xfId="0" applyNumberFormat="1" applyFont="1" applyFill="1" applyBorder="1" applyAlignment="1" applyProtection="1">
      <alignment horizontal="left" vertical="center"/>
    </xf>
    <xf numFmtId="0" fontId="12" fillId="0" borderId="63" xfId="0" applyNumberFormat="1" applyFont="1" applyFill="1" applyBorder="1" applyAlignment="1" applyProtection="1">
      <alignment horizontal="left" vertical="center"/>
    </xf>
    <xf numFmtId="0" fontId="12" fillId="0" borderId="51" xfId="0" applyNumberFormat="1" applyFont="1" applyFill="1" applyBorder="1" applyAlignment="1" applyProtection="1">
      <alignment horizontal="left" vertical="center"/>
    </xf>
    <xf numFmtId="0" fontId="13" fillId="0" borderId="55" xfId="0" applyNumberFormat="1" applyFont="1" applyFill="1" applyBorder="1" applyAlignment="1" applyProtection="1">
      <alignment horizontal="left" vertical="center"/>
    </xf>
    <xf numFmtId="0" fontId="13" fillId="0" borderId="56" xfId="0" applyNumberFormat="1" applyFont="1" applyFill="1" applyBorder="1" applyAlignment="1" applyProtection="1">
      <alignment horizontal="left" vertical="center"/>
    </xf>
    <xf numFmtId="0" fontId="13" fillId="0" borderId="62" xfId="0" applyNumberFormat="1" applyFont="1" applyFill="1" applyBorder="1" applyAlignment="1" applyProtection="1">
      <alignment horizontal="left" vertical="center"/>
    </xf>
    <xf numFmtId="0" fontId="13" fillId="0" borderId="60" xfId="0" applyNumberFormat="1" applyFont="1" applyFill="1" applyBorder="1" applyAlignment="1" applyProtection="1">
      <alignment horizontal="left" vertical="center"/>
    </xf>
    <xf numFmtId="0" fontId="12" fillId="0" borderId="50" xfId="0" applyNumberFormat="1" applyFont="1" applyFill="1" applyBorder="1" applyAlignment="1" applyProtection="1">
      <alignment horizontal="left" vertical="center"/>
    </xf>
    <xf numFmtId="0" fontId="12" fillId="0" borderId="55" xfId="0" applyNumberFormat="1" applyFont="1" applyFill="1" applyBorder="1" applyAlignment="1" applyProtection="1">
      <alignment horizontal="left" vertical="center"/>
    </xf>
    <xf numFmtId="0" fontId="12" fillId="2" borderId="63" xfId="0" applyNumberFormat="1" applyFont="1" applyFill="1" applyBorder="1" applyAlignment="1" applyProtection="1">
      <alignment horizontal="left" vertical="center"/>
    </xf>
    <xf numFmtId="0" fontId="12" fillId="2" borderId="64" xfId="0" applyNumberFormat="1" applyFont="1" applyFill="1" applyBorder="1" applyAlignment="1" applyProtection="1">
      <alignment horizontal="left" vertical="center"/>
    </xf>
    <xf numFmtId="0" fontId="12" fillId="2" borderId="58" xfId="0" applyNumberFormat="1" applyFont="1" applyFill="1" applyBorder="1" applyAlignment="1" applyProtection="1">
      <alignment horizontal="left" vertical="center"/>
    </xf>
    <xf numFmtId="0" fontId="12" fillId="2" borderId="65" xfId="0" applyNumberFormat="1" applyFont="1" applyFill="1" applyBorder="1" applyAlignment="1" applyProtection="1">
      <alignment horizontal="left" vertical="center"/>
    </xf>
    <xf numFmtId="0" fontId="12" fillId="2" borderId="50" xfId="0" applyNumberFormat="1" applyFont="1" applyFill="1" applyBorder="1" applyAlignment="1" applyProtection="1">
      <alignment horizontal="left" vertical="center"/>
    </xf>
    <xf numFmtId="0" fontId="12" fillId="2" borderId="55" xfId="0" applyNumberFormat="1" applyFont="1" applyFill="1" applyBorder="1" applyAlignment="1" applyProtection="1">
      <alignment horizontal="left" vertical="center"/>
    </xf>
    <xf numFmtId="0" fontId="13" fillId="0" borderId="66" xfId="0" applyNumberFormat="1" applyFont="1" applyFill="1" applyBorder="1" applyAlignment="1" applyProtection="1">
      <alignment horizontal="left" vertical="center"/>
    </xf>
    <xf numFmtId="0" fontId="13" fillId="0" borderId="43" xfId="0" applyNumberFormat="1" applyFont="1" applyFill="1" applyBorder="1" applyAlignment="1" applyProtection="1">
      <alignment horizontal="left" vertical="center"/>
    </xf>
    <xf numFmtId="0" fontId="13" fillId="0" borderId="67" xfId="0" applyNumberFormat="1" applyFont="1" applyFill="1" applyBorder="1" applyAlignment="1" applyProtection="1">
      <alignment horizontal="left" vertical="center"/>
    </xf>
    <xf numFmtId="0" fontId="13" fillId="0" borderId="69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70" xfId="0" applyNumberFormat="1" applyFont="1" applyFill="1" applyBorder="1" applyAlignment="1" applyProtection="1">
      <alignment horizontal="left" vertical="center"/>
    </xf>
    <xf numFmtId="0" fontId="13" fillId="0" borderId="72" xfId="0" applyNumberFormat="1" applyFont="1" applyFill="1" applyBorder="1" applyAlignment="1" applyProtection="1">
      <alignment horizontal="left" vertical="center"/>
    </xf>
    <xf numFmtId="0" fontId="13" fillId="0" borderId="45" xfId="0" applyNumberFormat="1" applyFont="1" applyFill="1" applyBorder="1" applyAlignment="1" applyProtection="1">
      <alignment horizontal="left" vertical="center"/>
    </xf>
    <xf numFmtId="0" fontId="13" fillId="0" borderId="73" xfId="0" applyNumberFormat="1" applyFont="1" applyFill="1" applyBorder="1" applyAlignment="1" applyProtection="1">
      <alignment horizontal="left" vertical="center"/>
    </xf>
    <xf numFmtId="0" fontId="13" fillId="0" borderId="68" xfId="0" applyNumberFormat="1" applyFont="1" applyFill="1" applyBorder="1" applyAlignment="1" applyProtection="1">
      <alignment horizontal="left" vertical="center"/>
    </xf>
    <xf numFmtId="0" fontId="13" fillId="0" borderId="71" xfId="0" applyNumberFormat="1" applyFont="1" applyFill="1" applyBorder="1" applyAlignment="1" applyProtection="1">
      <alignment horizontal="left" vertical="center"/>
    </xf>
    <xf numFmtId="0" fontId="13" fillId="0" borderId="74" xfId="0" applyNumberFormat="1" applyFont="1" applyFill="1" applyBorder="1" applyAlignment="1" applyProtection="1">
      <alignment horizontal="left" vertical="center"/>
    </xf>
    <xf numFmtId="0" fontId="12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56" xfId="0" applyNumberFormat="1" applyFont="1" applyFill="1" applyBorder="1" applyAlignment="1" applyProtection="1">
      <alignment horizontal="lef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3" fillId="0" borderId="76" xfId="0" applyNumberFormat="1" applyFont="1" applyFill="1" applyBorder="1" applyAlignment="1" applyProtection="1">
      <alignment horizontal="left" vertical="center"/>
    </xf>
    <xf numFmtId="0" fontId="3" fillId="0" borderId="77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80" xfId="0" applyNumberFormat="1" applyFont="1" applyFill="1" applyBorder="1" applyAlignment="1" applyProtection="1">
      <alignment horizontal="left" vertical="center"/>
    </xf>
    <xf numFmtId="0" fontId="2" fillId="0" borderId="81" xfId="0" applyNumberFormat="1" applyFont="1" applyFill="1" applyBorder="1" applyAlignment="1" applyProtection="1">
      <alignment horizontal="left" vertical="center"/>
    </xf>
    <xf numFmtId="0" fontId="12" fillId="0" borderId="79" xfId="0" applyNumberFormat="1" applyFont="1" applyFill="1" applyBorder="1" applyAlignment="1" applyProtection="1">
      <alignment horizontal="left" vertical="center"/>
    </xf>
    <xf numFmtId="0" fontId="12" fillId="0" borderId="80" xfId="0" applyNumberFormat="1" applyFont="1" applyFill="1" applyBorder="1" applyAlignment="1" applyProtection="1">
      <alignment horizontal="left" vertical="center"/>
    </xf>
    <xf numFmtId="0" fontId="12" fillId="0" borderId="81" xfId="0" applyNumberFormat="1" applyFont="1" applyFill="1" applyBorder="1" applyAlignment="1" applyProtection="1">
      <alignment horizontal="left" vertical="center"/>
    </xf>
    <xf numFmtId="4" fontId="12" fillId="0" borderId="83" xfId="0" applyNumberFormat="1" applyFont="1" applyFill="1" applyBorder="1" applyAlignment="1" applyProtection="1">
      <alignment horizontal="right" vertical="center"/>
    </xf>
    <xf numFmtId="0" fontId="12" fillId="0" borderId="80" xfId="0" applyNumberFormat="1" applyFont="1" applyFill="1" applyBorder="1" applyAlignment="1" applyProtection="1">
      <alignment horizontal="right" vertical="center"/>
    </xf>
    <xf numFmtId="0" fontId="12" fillId="0" borderId="81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6" xfId="0" applyNumberFormat="1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199"/>
  <sheetViews>
    <sheetView tabSelected="1" workbookViewId="0">
      <pane ySplit="11" topLeftCell="A12" activePane="bottomLeft" state="frozen"/>
      <selection pane="bottomLeft" activeCell="L62" sqref="L62"/>
    </sheetView>
  </sheetViews>
  <sheetFormatPr defaultColWidth="12.15234375" defaultRowHeight="15" customHeight="1" x14ac:dyDescent="0.4"/>
  <cols>
    <col min="1" max="1" width="4" customWidth="1"/>
    <col min="2" max="2" width="7.53515625" customWidth="1"/>
    <col min="3" max="3" width="17.84375" customWidth="1"/>
    <col min="4" max="4" width="34.84375" customWidth="1"/>
    <col min="5" max="5" width="35.69140625" customWidth="1"/>
    <col min="6" max="6" width="6.3828125" customWidth="1"/>
    <col min="7" max="7" width="12.84375" customWidth="1"/>
    <col min="8" max="8" width="12" customWidth="1"/>
    <col min="9" max="9" width="11.15234375" customWidth="1"/>
    <col min="10" max="13" width="15.69140625" customWidth="1"/>
    <col min="14" max="15" width="11.69140625" customWidth="1"/>
    <col min="16" max="16" width="13.3828125" customWidth="1"/>
    <col min="25" max="75" width="12.15234375" hidden="1"/>
    <col min="76" max="76" width="70.53515625" hidden="1" customWidth="1"/>
    <col min="77" max="78" width="12.15234375" hidden="1"/>
  </cols>
  <sheetData>
    <row r="1" spans="1:76" ht="54.75" customHeight="1" x14ac:dyDescent="0.4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6" x14ac:dyDescent="0.4">
      <c r="A2" s="83" t="s">
        <v>1</v>
      </c>
      <c r="B2" s="84"/>
      <c r="C2" s="84"/>
      <c r="D2" s="92" t="s">
        <v>2</v>
      </c>
      <c r="E2" s="93"/>
      <c r="F2" s="84" t="s">
        <v>3</v>
      </c>
      <c r="G2" s="84"/>
      <c r="H2" s="84" t="s">
        <v>4</v>
      </c>
      <c r="I2" s="90" t="s">
        <v>5</v>
      </c>
      <c r="J2" s="90" t="s">
        <v>6</v>
      </c>
      <c r="K2" s="84"/>
      <c r="L2" s="84"/>
      <c r="M2" s="84"/>
      <c r="N2" s="84"/>
      <c r="O2" s="84"/>
      <c r="P2" s="95"/>
    </row>
    <row r="3" spans="1:76" ht="14.6" x14ac:dyDescent="0.4">
      <c r="A3" s="85"/>
      <c r="B3" s="86"/>
      <c r="C3" s="86"/>
      <c r="D3" s="94"/>
      <c r="E3" s="94"/>
      <c r="F3" s="86"/>
      <c r="G3" s="86"/>
      <c r="H3" s="86"/>
      <c r="I3" s="86"/>
      <c r="J3" s="86"/>
      <c r="K3" s="86"/>
      <c r="L3" s="86"/>
      <c r="M3" s="86"/>
      <c r="N3" s="86"/>
      <c r="O3" s="86"/>
      <c r="P3" s="96"/>
    </row>
    <row r="4" spans="1:76" ht="14.6" x14ac:dyDescent="0.4">
      <c r="A4" s="87" t="s">
        <v>7</v>
      </c>
      <c r="B4" s="86"/>
      <c r="C4" s="86"/>
      <c r="D4" s="91" t="s">
        <v>8</v>
      </c>
      <c r="E4" s="86"/>
      <c r="F4" s="86" t="s">
        <v>9</v>
      </c>
      <c r="G4" s="86"/>
      <c r="H4" s="86" t="s">
        <v>4</v>
      </c>
      <c r="I4" s="91" t="s">
        <v>10</v>
      </c>
      <c r="J4" s="86" t="s">
        <v>11</v>
      </c>
      <c r="K4" s="86"/>
      <c r="L4" s="86"/>
      <c r="M4" s="86"/>
      <c r="N4" s="86"/>
      <c r="O4" s="86"/>
      <c r="P4" s="96"/>
    </row>
    <row r="5" spans="1:76" ht="14.6" x14ac:dyDescent="0.4">
      <c r="A5" s="85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96"/>
    </row>
    <row r="6" spans="1:76" ht="14.6" x14ac:dyDescent="0.4">
      <c r="A6" s="87" t="s">
        <v>12</v>
      </c>
      <c r="B6" s="86"/>
      <c r="C6" s="86"/>
      <c r="D6" s="91" t="s">
        <v>13</v>
      </c>
      <c r="E6" s="86"/>
      <c r="F6" s="86" t="s">
        <v>14</v>
      </c>
      <c r="G6" s="86"/>
      <c r="H6" s="86" t="s">
        <v>4</v>
      </c>
      <c r="I6" s="91" t="s">
        <v>15</v>
      </c>
      <c r="J6" s="91" t="s">
        <v>16</v>
      </c>
      <c r="K6" s="86"/>
      <c r="L6" s="86"/>
      <c r="M6" s="86"/>
      <c r="N6" s="86"/>
      <c r="O6" s="86"/>
      <c r="P6" s="96"/>
    </row>
    <row r="7" spans="1:76" ht="14.6" x14ac:dyDescent="0.4">
      <c r="A7" s="85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96"/>
    </row>
    <row r="8" spans="1:76" ht="14.6" x14ac:dyDescent="0.4">
      <c r="A8" s="87" t="s">
        <v>17</v>
      </c>
      <c r="B8" s="86"/>
      <c r="C8" s="86"/>
      <c r="D8" s="91" t="s">
        <v>4</v>
      </c>
      <c r="E8" s="86"/>
      <c r="F8" s="86" t="s">
        <v>18</v>
      </c>
      <c r="G8" s="86"/>
      <c r="H8" s="86" t="s">
        <v>19</v>
      </c>
      <c r="I8" s="91" t="s">
        <v>20</v>
      </c>
      <c r="J8" s="91" t="s">
        <v>21</v>
      </c>
      <c r="K8" s="86"/>
      <c r="L8" s="86"/>
      <c r="M8" s="86"/>
      <c r="N8" s="86"/>
      <c r="O8" s="86"/>
      <c r="P8" s="96"/>
    </row>
    <row r="9" spans="1:76" ht="14.6" x14ac:dyDescent="0.4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97"/>
    </row>
    <row r="10" spans="1:76" ht="14.6" x14ac:dyDescent="0.4">
      <c r="A10" s="5" t="s">
        <v>22</v>
      </c>
      <c r="B10" s="6" t="s">
        <v>23</v>
      </c>
      <c r="C10" s="6" t="s">
        <v>24</v>
      </c>
      <c r="D10" s="98" t="s">
        <v>25</v>
      </c>
      <c r="E10" s="99"/>
      <c r="F10" s="6" t="s">
        <v>26</v>
      </c>
      <c r="G10" s="7" t="s">
        <v>27</v>
      </c>
      <c r="H10" s="8" t="s">
        <v>28</v>
      </c>
      <c r="I10" s="9" t="s">
        <v>29</v>
      </c>
      <c r="J10" s="102" t="s">
        <v>30</v>
      </c>
      <c r="K10" s="103"/>
      <c r="L10" s="104"/>
      <c r="M10" s="10" t="s">
        <v>30</v>
      </c>
      <c r="N10" s="105" t="s">
        <v>31</v>
      </c>
      <c r="O10" s="106"/>
      <c r="P10" s="11" t="s">
        <v>32</v>
      </c>
      <c r="BK10" s="12" t="s">
        <v>33</v>
      </c>
      <c r="BL10" s="13" t="s">
        <v>34</v>
      </c>
      <c r="BW10" s="13" t="s">
        <v>35</v>
      </c>
    </row>
    <row r="11" spans="1:76" ht="14.6" x14ac:dyDescent="0.4">
      <c r="A11" s="14" t="s">
        <v>4</v>
      </c>
      <c r="B11" s="15" t="s">
        <v>4</v>
      </c>
      <c r="C11" s="15" t="s">
        <v>4</v>
      </c>
      <c r="D11" s="100" t="s">
        <v>36</v>
      </c>
      <c r="E11" s="101"/>
      <c r="F11" s="15" t="s">
        <v>4</v>
      </c>
      <c r="G11" s="15" t="s">
        <v>4</v>
      </c>
      <c r="H11" s="16" t="s">
        <v>37</v>
      </c>
      <c r="I11" s="17" t="s">
        <v>4</v>
      </c>
      <c r="J11" s="18" t="s">
        <v>38</v>
      </c>
      <c r="K11" s="19" t="s">
        <v>39</v>
      </c>
      <c r="L11" s="20" t="s">
        <v>40</v>
      </c>
      <c r="M11" s="21" t="s">
        <v>41</v>
      </c>
      <c r="N11" s="22" t="s">
        <v>42</v>
      </c>
      <c r="O11" s="23" t="s">
        <v>40</v>
      </c>
      <c r="P11" s="24" t="s">
        <v>43</v>
      </c>
      <c r="Z11" s="12" t="s">
        <v>44</v>
      </c>
      <c r="AA11" s="12" t="s">
        <v>45</v>
      </c>
      <c r="AB11" s="12" t="s">
        <v>46</v>
      </c>
      <c r="AC11" s="12" t="s">
        <v>47</v>
      </c>
      <c r="AD11" s="12" t="s">
        <v>48</v>
      </c>
      <c r="AE11" s="12" t="s">
        <v>49</v>
      </c>
      <c r="AF11" s="12" t="s">
        <v>50</v>
      </c>
      <c r="AG11" s="12" t="s">
        <v>51</v>
      </c>
      <c r="AH11" s="12" t="s">
        <v>52</v>
      </c>
      <c r="BH11" s="12" t="s">
        <v>53</v>
      </c>
      <c r="BI11" s="12" t="s">
        <v>54</v>
      </c>
      <c r="BJ11" s="12" t="s">
        <v>55</v>
      </c>
    </row>
    <row r="12" spans="1:76" ht="14.6" x14ac:dyDescent="0.4">
      <c r="A12" s="25" t="s">
        <v>56</v>
      </c>
      <c r="B12" s="26" t="s">
        <v>57</v>
      </c>
      <c r="C12" s="26" t="s">
        <v>56</v>
      </c>
      <c r="D12" s="107" t="s">
        <v>58</v>
      </c>
      <c r="E12" s="108"/>
      <c r="F12" s="27" t="s">
        <v>4</v>
      </c>
      <c r="G12" s="27" t="s">
        <v>4</v>
      </c>
      <c r="H12" s="27" t="s">
        <v>4</v>
      </c>
      <c r="I12" s="27" t="s">
        <v>4</v>
      </c>
      <c r="J12" s="28">
        <f>J13+J28+J35+J46+J53+J61+J77+J83+J96+J99+J118+J120+J123+J135</f>
        <v>0</v>
      </c>
      <c r="K12" s="28">
        <f>K13+K28+K35+K46+K53+K61+K77+K83+K96+K99+K118+K120+K123+K135</f>
        <v>0</v>
      </c>
      <c r="L12" s="28">
        <f>L13+L28+L35+L46+L53+L61+L77+L83+L96+L99+L118+L120+L123+L135</f>
        <v>0</v>
      </c>
      <c r="M12" s="28">
        <f>M13+M28+M35+M46+M53+M61+M77+M83+M96+M99+M118+M120+M123+M135</f>
        <v>0</v>
      </c>
      <c r="N12" s="29" t="s">
        <v>56</v>
      </c>
      <c r="O12" s="28">
        <f>O13+O28+O35+O46+O53+O61+O77+O83+O96+O99+O118+O120+O123+O135</f>
        <v>738.34714299999985</v>
      </c>
      <c r="P12" s="30" t="s">
        <v>56</v>
      </c>
    </row>
    <row r="13" spans="1:76" ht="14.6" x14ac:dyDescent="0.4">
      <c r="A13" s="31" t="s">
        <v>56</v>
      </c>
      <c r="B13" s="32" t="s">
        <v>57</v>
      </c>
      <c r="C13" s="32" t="s">
        <v>59</v>
      </c>
      <c r="D13" s="109" t="s">
        <v>60</v>
      </c>
      <c r="E13" s="110"/>
      <c r="F13" s="33" t="s">
        <v>4</v>
      </c>
      <c r="G13" s="33" t="s">
        <v>4</v>
      </c>
      <c r="H13" s="33" t="s">
        <v>4</v>
      </c>
      <c r="I13" s="33" t="s">
        <v>4</v>
      </c>
      <c r="J13" s="1">
        <f>SUM(J14:J25)</f>
        <v>0</v>
      </c>
      <c r="K13" s="1">
        <f>SUM(K14:K25)</f>
        <v>0</v>
      </c>
      <c r="L13" s="1">
        <f>SUM(L14:L25)</f>
        <v>0</v>
      </c>
      <c r="M13" s="1">
        <f>SUM(M14:M25)</f>
        <v>0</v>
      </c>
      <c r="N13" s="12" t="s">
        <v>56</v>
      </c>
      <c r="O13" s="1">
        <f>SUM(O14:O25)</f>
        <v>288.98</v>
      </c>
      <c r="P13" s="34" t="s">
        <v>56</v>
      </c>
      <c r="AI13" s="12" t="s">
        <v>57</v>
      </c>
      <c r="AS13" s="1">
        <f>SUM(AJ14:AJ25)</f>
        <v>0</v>
      </c>
      <c r="AT13" s="1">
        <f>SUM(AK14:AK25)</f>
        <v>0</v>
      </c>
      <c r="AU13" s="1">
        <f>SUM(AL14:AL25)</f>
        <v>0</v>
      </c>
    </row>
    <row r="14" spans="1:76" ht="14.6" x14ac:dyDescent="0.4">
      <c r="A14" s="2" t="s">
        <v>61</v>
      </c>
      <c r="B14" s="3" t="s">
        <v>57</v>
      </c>
      <c r="C14" s="3" t="s">
        <v>62</v>
      </c>
      <c r="D14" s="91" t="s">
        <v>63</v>
      </c>
      <c r="E14" s="86"/>
      <c r="F14" s="3" t="s">
        <v>64</v>
      </c>
      <c r="G14" s="35">
        <v>10</v>
      </c>
      <c r="H14" s="185"/>
      <c r="I14" s="36" t="s">
        <v>65</v>
      </c>
      <c r="J14" s="35">
        <f>G14*AO14</f>
        <v>0</v>
      </c>
      <c r="K14" s="35">
        <f>G14*AP14</f>
        <v>0</v>
      </c>
      <c r="L14" s="35">
        <f>G14*H14</f>
        <v>0</v>
      </c>
      <c r="M14" s="35">
        <f>L14*(1+BW14/100)</f>
        <v>0</v>
      </c>
      <c r="N14" s="35">
        <v>0</v>
      </c>
      <c r="O14" s="35">
        <f>G14*N14</f>
        <v>0</v>
      </c>
      <c r="P14" s="37" t="s">
        <v>66</v>
      </c>
      <c r="Z14" s="35">
        <f>IF(AQ14="5",BJ14,0)</f>
        <v>0</v>
      </c>
      <c r="AB14" s="35">
        <f>IF(AQ14="1",BH14,0)</f>
        <v>0</v>
      </c>
      <c r="AC14" s="35">
        <f>IF(AQ14="1",BI14,0)</f>
        <v>0</v>
      </c>
      <c r="AD14" s="35">
        <f>IF(AQ14="7",BH14,0)</f>
        <v>0</v>
      </c>
      <c r="AE14" s="35">
        <f>IF(AQ14="7",BI14,0)</f>
        <v>0</v>
      </c>
      <c r="AF14" s="35">
        <f>IF(AQ14="2",BH14,0)</f>
        <v>0</v>
      </c>
      <c r="AG14" s="35">
        <f>IF(AQ14="2",BI14,0)</f>
        <v>0</v>
      </c>
      <c r="AH14" s="35">
        <f>IF(AQ14="0",BJ14,0)</f>
        <v>0</v>
      </c>
      <c r="AI14" s="12" t="s">
        <v>57</v>
      </c>
      <c r="AJ14" s="35">
        <f>IF(AN14=0,L14,0)</f>
        <v>0</v>
      </c>
      <c r="AK14" s="35">
        <f>IF(AN14=12,L14,0)</f>
        <v>0</v>
      </c>
      <c r="AL14" s="35">
        <f>IF(AN14=21,L14,0)</f>
        <v>0</v>
      </c>
      <c r="AN14" s="35">
        <v>21</v>
      </c>
      <c r="AO14" s="35">
        <f>H14*0</f>
        <v>0</v>
      </c>
      <c r="AP14" s="35">
        <f>H14*(1-0)</f>
        <v>0</v>
      </c>
      <c r="AQ14" s="36" t="s">
        <v>61</v>
      </c>
      <c r="AV14" s="35">
        <f>AW14+AX14</f>
        <v>0</v>
      </c>
      <c r="AW14" s="35">
        <f>G14*AO14</f>
        <v>0</v>
      </c>
      <c r="AX14" s="35">
        <f>G14*AP14</f>
        <v>0</v>
      </c>
      <c r="AY14" s="36" t="s">
        <v>67</v>
      </c>
      <c r="AZ14" s="36" t="s">
        <v>68</v>
      </c>
      <c r="BA14" s="12" t="s">
        <v>69</v>
      </c>
      <c r="BC14" s="35">
        <f>AW14+AX14</f>
        <v>0</v>
      </c>
      <c r="BD14" s="35">
        <f>H14/(100-BE14)*100</f>
        <v>0</v>
      </c>
      <c r="BE14" s="35">
        <v>0</v>
      </c>
      <c r="BF14" s="35">
        <f>O14</f>
        <v>0</v>
      </c>
      <c r="BH14" s="35">
        <f>G14*AO14</f>
        <v>0</v>
      </c>
      <c r="BI14" s="35">
        <f>G14*AP14</f>
        <v>0</v>
      </c>
      <c r="BJ14" s="35">
        <f>G14*H14</f>
        <v>0</v>
      </c>
      <c r="BK14" s="35"/>
      <c r="BL14" s="35">
        <v>11</v>
      </c>
      <c r="BW14" s="35" t="str">
        <f>I14</f>
        <v>21</v>
      </c>
      <c r="BX14" s="4" t="s">
        <v>63</v>
      </c>
    </row>
    <row r="15" spans="1:76" ht="14.6" x14ac:dyDescent="0.4">
      <c r="A15" s="2" t="s">
        <v>70</v>
      </c>
      <c r="B15" s="3" t="s">
        <v>57</v>
      </c>
      <c r="C15" s="3" t="s">
        <v>71</v>
      </c>
      <c r="D15" s="91" t="s">
        <v>72</v>
      </c>
      <c r="E15" s="86"/>
      <c r="F15" s="3" t="s">
        <v>64</v>
      </c>
      <c r="G15" s="35">
        <v>5</v>
      </c>
      <c r="H15" s="185"/>
      <c r="I15" s="36" t="s">
        <v>65</v>
      </c>
      <c r="J15" s="35">
        <f>G15*AO15</f>
        <v>0</v>
      </c>
      <c r="K15" s="35">
        <f>G15*AP15</f>
        <v>0</v>
      </c>
      <c r="L15" s="35">
        <f>G15*H15</f>
        <v>0</v>
      </c>
      <c r="M15" s="35">
        <f>L15*(1+BW15/100)</f>
        <v>0</v>
      </c>
      <c r="N15" s="35">
        <v>0.2</v>
      </c>
      <c r="O15" s="35">
        <f>G15*N15</f>
        <v>1</v>
      </c>
      <c r="P15" s="37" t="s">
        <v>66</v>
      </c>
      <c r="Z15" s="35">
        <f>IF(AQ15="5",BJ15,0)</f>
        <v>0</v>
      </c>
      <c r="AB15" s="35">
        <f>IF(AQ15="1",BH15,0)</f>
        <v>0</v>
      </c>
      <c r="AC15" s="35">
        <f>IF(AQ15="1",BI15,0)</f>
        <v>0</v>
      </c>
      <c r="AD15" s="35">
        <f>IF(AQ15="7",BH15,0)</f>
        <v>0</v>
      </c>
      <c r="AE15" s="35">
        <f>IF(AQ15="7",BI15,0)</f>
        <v>0</v>
      </c>
      <c r="AF15" s="35">
        <f>IF(AQ15="2",BH15,0)</f>
        <v>0</v>
      </c>
      <c r="AG15" s="35">
        <f>IF(AQ15="2",BI15,0)</f>
        <v>0</v>
      </c>
      <c r="AH15" s="35">
        <f>IF(AQ15="0",BJ15,0)</f>
        <v>0</v>
      </c>
      <c r="AI15" s="12" t="s">
        <v>57</v>
      </c>
      <c r="AJ15" s="35">
        <f>IF(AN15=0,L15,0)</f>
        <v>0</v>
      </c>
      <c r="AK15" s="35">
        <f>IF(AN15=12,L15,0)</f>
        <v>0</v>
      </c>
      <c r="AL15" s="35">
        <f>IF(AN15=21,L15,0)</f>
        <v>0</v>
      </c>
      <c r="AN15" s="35">
        <v>21</v>
      </c>
      <c r="AO15" s="35">
        <f>H15*0</f>
        <v>0</v>
      </c>
      <c r="AP15" s="35">
        <f>H15*(1-0)</f>
        <v>0</v>
      </c>
      <c r="AQ15" s="36" t="s">
        <v>61</v>
      </c>
      <c r="AV15" s="35">
        <f>AW15+AX15</f>
        <v>0</v>
      </c>
      <c r="AW15" s="35">
        <f>G15*AO15</f>
        <v>0</v>
      </c>
      <c r="AX15" s="35">
        <f>G15*AP15</f>
        <v>0</v>
      </c>
      <c r="AY15" s="36" t="s">
        <v>67</v>
      </c>
      <c r="AZ15" s="36" t="s">
        <v>68</v>
      </c>
      <c r="BA15" s="12" t="s">
        <v>69</v>
      </c>
      <c r="BC15" s="35">
        <f>AW15+AX15</f>
        <v>0</v>
      </c>
      <c r="BD15" s="35">
        <f>H15/(100-BE15)*100</f>
        <v>0</v>
      </c>
      <c r="BE15" s="35">
        <v>0</v>
      </c>
      <c r="BF15" s="35">
        <f>O15</f>
        <v>1</v>
      </c>
      <c r="BH15" s="35">
        <f>G15*AO15</f>
        <v>0</v>
      </c>
      <c r="BI15" s="35">
        <f>G15*AP15</f>
        <v>0</v>
      </c>
      <c r="BJ15" s="35">
        <f>G15*H15</f>
        <v>0</v>
      </c>
      <c r="BK15" s="35"/>
      <c r="BL15" s="35">
        <v>11</v>
      </c>
      <c r="BW15" s="35" t="str">
        <f>I15</f>
        <v>21</v>
      </c>
      <c r="BX15" s="4" t="s">
        <v>72</v>
      </c>
    </row>
    <row r="16" spans="1:76" ht="14.6" x14ac:dyDescent="0.4">
      <c r="A16" s="2" t="s">
        <v>73</v>
      </c>
      <c r="B16" s="3" t="s">
        <v>57</v>
      </c>
      <c r="C16" s="3" t="s">
        <v>74</v>
      </c>
      <c r="D16" s="91" t="s">
        <v>75</v>
      </c>
      <c r="E16" s="86"/>
      <c r="F16" s="3" t="s">
        <v>64</v>
      </c>
      <c r="G16" s="35">
        <v>18</v>
      </c>
      <c r="H16" s="185"/>
      <c r="I16" s="36" t="s">
        <v>65</v>
      </c>
      <c r="J16" s="35">
        <f>G16*AO16</f>
        <v>0</v>
      </c>
      <c r="K16" s="35">
        <f>G16*AP16</f>
        <v>0</v>
      </c>
      <c r="L16" s="35">
        <f>G16*H16</f>
        <v>0</v>
      </c>
      <c r="M16" s="35">
        <f>L16*(1+BW16/100)</f>
        <v>0</v>
      </c>
      <c r="N16" s="35">
        <v>0.22500000000000001</v>
      </c>
      <c r="O16" s="35">
        <f>G16*N16</f>
        <v>4.05</v>
      </c>
      <c r="P16" s="37" t="s">
        <v>66</v>
      </c>
      <c r="Z16" s="35">
        <f>IF(AQ16="5",BJ16,0)</f>
        <v>0</v>
      </c>
      <c r="AB16" s="35">
        <f>IF(AQ16="1",BH16,0)</f>
        <v>0</v>
      </c>
      <c r="AC16" s="35">
        <f>IF(AQ16="1",BI16,0)</f>
        <v>0</v>
      </c>
      <c r="AD16" s="35">
        <f>IF(AQ16="7",BH16,0)</f>
        <v>0</v>
      </c>
      <c r="AE16" s="35">
        <f>IF(AQ16="7",BI16,0)</f>
        <v>0</v>
      </c>
      <c r="AF16" s="35">
        <f>IF(AQ16="2",BH16,0)</f>
        <v>0</v>
      </c>
      <c r="AG16" s="35">
        <f>IF(AQ16="2",BI16,0)</f>
        <v>0</v>
      </c>
      <c r="AH16" s="35">
        <f>IF(AQ16="0",BJ16,0)</f>
        <v>0</v>
      </c>
      <c r="AI16" s="12" t="s">
        <v>57</v>
      </c>
      <c r="AJ16" s="35">
        <f>IF(AN16=0,L16,0)</f>
        <v>0</v>
      </c>
      <c r="AK16" s="35">
        <f>IF(AN16=12,L16,0)</f>
        <v>0</v>
      </c>
      <c r="AL16" s="35">
        <f>IF(AN16=21,L16,0)</f>
        <v>0</v>
      </c>
      <c r="AN16" s="35">
        <v>21</v>
      </c>
      <c r="AO16" s="35">
        <f>H16*0</f>
        <v>0</v>
      </c>
      <c r="AP16" s="35">
        <f>H16*(1-0)</f>
        <v>0</v>
      </c>
      <c r="AQ16" s="36" t="s">
        <v>61</v>
      </c>
      <c r="AV16" s="35">
        <f>AW16+AX16</f>
        <v>0</v>
      </c>
      <c r="AW16" s="35">
        <f>G16*AO16</f>
        <v>0</v>
      </c>
      <c r="AX16" s="35">
        <f>G16*AP16</f>
        <v>0</v>
      </c>
      <c r="AY16" s="36" t="s">
        <v>67</v>
      </c>
      <c r="AZ16" s="36" t="s">
        <v>68</v>
      </c>
      <c r="BA16" s="12" t="s">
        <v>69</v>
      </c>
      <c r="BC16" s="35">
        <f>AW16+AX16</f>
        <v>0</v>
      </c>
      <c r="BD16" s="35">
        <f>H16/(100-BE16)*100</f>
        <v>0</v>
      </c>
      <c r="BE16" s="35">
        <v>0</v>
      </c>
      <c r="BF16" s="35">
        <f>O16</f>
        <v>4.05</v>
      </c>
      <c r="BH16" s="35">
        <f>G16*AO16</f>
        <v>0</v>
      </c>
      <c r="BI16" s="35">
        <f>G16*AP16</f>
        <v>0</v>
      </c>
      <c r="BJ16" s="35">
        <f>G16*H16</f>
        <v>0</v>
      </c>
      <c r="BK16" s="35"/>
      <c r="BL16" s="35">
        <v>11</v>
      </c>
      <c r="BW16" s="35" t="str">
        <f>I16</f>
        <v>21</v>
      </c>
      <c r="BX16" s="4" t="s">
        <v>75</v>
      </c>
    </row>
    <row r="17" spans="1:76" ht="14.6" x14ac:dyDescent="0.4">
      <c r="A17" s="38"/>
      <c r="D17" s="39" t="s">
        <v>76</v>
      </c>
      <c r="E17" s="40" t="s">
        <v>56</v>
      </c>
      <c r="G17" s="41">
        <v>18</v>
      </c>
      <c r="P17" s="42"/>
    </row>
    <row r="18" spans="1:76" ht="14.6" x14ac:dyDescent="0.4">
      <c r="A18" s="2" t="s">
        <v>77</v>
      </c>
      <c r="B18" s="3" t="s">
        <v>57</v>
      </c>
      <c r="C18" s="3" t="s">
        <v>78</v>
      </c>
      <c r="D18" s="91" t="s">
        <v>79</v>
      </c>
      <c r="E18" s="86"/>
      <c r="F18" s="3" t="s">
        <v>64</v>
      </c>
      <c r="G18" s="35">
        <v>261</v>
      </c>
      <c r="H18" s="185"/>
      <c r="I18" s="36" t="s">
        <v>65</v>
      </c>
      <c r="J18" s="35">
        <f>G18*AO18</f>
        <v>0</v>
      </c>
      <c r="K18" s="35">
        <f>G18*AP18</f>
        <v>0</v>
      </c>
      <c r="L18" s="35">
        <f>G18*H18</f>
        <v>0</v>
      </c>
      <c r="M18" s="35">
        <f>L18*(1+BW18/100)</f>
        <v>0</v>
      </c>
      <c r="N18" s="35">
        <v>0.44</v>
      </c>
      <c r="O18" s="35">
        <f>G18*N18</f>
        <v>114.84</v>
      </c>
      <c r="P18" s="37" t="s">
        <v>66</v>
      </c>
      <c r="Z18" s="35">
        <f>IF(AQ18="5",BJ18,0)</f>
        <v>0</v>
      </c>
      <c r="AB18" s="35">
        <f>IF(AQ18="1",BH18,0)</f>
        <v>0</v>
      </c>
      <c r="AC18" s="35">
        <f>IF(AQ18="1",BI18,0)</f>
        <v>0</v>
      </c>
      <c r="AD18" s="35">
        <f>IF(AQ18="7",BH18,0)</f>
        <v>0</v>
      </c>
      <c r="AE18" s="35">
        <f>IF(AQ18="7",BI18,0)</f>
        <v>0</v>
      </c>
      <c r="AF18" s="35">
        <f>IF(AQ18="2",BH18,0)</f>
        <v>0</v>
      </c>
      <c r="AG18" s="35">
        <f>IF(AQ18="2",BI18,0)</f>
        <v>0</v>
      </c>
      <c r="AH18" s="35">
        <f>IF(AQ18="0",BJ18,0)</f>
        <v>0</v>
      </c>
      <c r="AI18" s="12" t="s">
        <v>57</v>
      </c>
      <c r="AJ18" s="35">
        <f>IF(AN18=0,L18,0)</f>
        <v>0</v>
      </c>
      <c r="AK18" s="35">
        <f>IF(AN18=12,L18,0)</f>
        <v>0</v>
      </c>
      <c r="AL18" s="35">
        <f>IF(AN18=21,L18,0)</f>
        <v>0</v>
      </c>
      <c r="AN18" s="35">
        <v>21</v>
      </c>
      <c r="AO18" s="35">
        <f>H18*0</f>
        <v>0</v>
      </c>
      <c r="AP18" s="35">
        <f>H18*(1-0)</f>
        <v>0</v>
      </c>
      <c r="AQ18" s="36" t="s">
        <v>61</v>
      </c>
      <c r="AV18" s="35">
        <f>AW18+AX18</f>
        <v>0</v>
      </c>
      <c r="AW18" s="35">
        <f>G18*AO18</f>
        <v>0</v>
      </c>
      <c r="AX18" s="35">
        <f>G18*AP18</f>
        <v>0</v>
      </c>
      <c r="AY18" s="36" t="s">
        <v>67</v>
      </c>
      <c r="AZ18" s="36" t="s">
        <v>68</v>
      </c>
      <c r="BA18" s="12" t="s">
        <v>69</v>
      </c>
      <c r="BC18" s="35">
        <f>AW18+AX18</f>
        <v>0</v>
      </c>
      <c r="BD18" s="35">
        <f>H18/(100-BE18)*100</f>
        <v>0</v>
      </c>
      <c r="BE18" s="35">
        <v>0</v>
      </c>
      <c r="BF18" s="35">
        <f>O18</f>
        <v>114.84</v>
      </c>
      <c r="BH18" s="35">
        <f>G18*AO18</f>
        <v>0</v>
      </c>
      <c r="BI18" s="35">
        <f>G18*AP18</f>
        <v>0</v>
      </c>
      <c r="BJ18" s="35">
        <f>G18*H18</f>
        <v>0</v>
      </c>
      <c r="BK18" s="35"/>
      <c r="BL18" s="35">
        <v>11</v>
      </c>
      <c r="BW18" s="35" t="str">
        <f>I18</f>
        <v>21</v>
      </c>
      <c r="BX18" s="4" t="s">
        <v>79</v>
      </c>
    </row>
    <row r="19" spans="1:76" ht="13.5" customHeight="1" x14ac:dyDescent="0.4">
      <c r="A19" s="38"/>
      <c r="C19" s="43" t="s">
        <v>80</v>
      </c>
      <c r="D19" s="111" t="s">
        <v>81</v>
      </c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3"/>
    </row>
    <row r="20" spans="1:76" ht="14.6" x14ac:dyDescent="0.4">
      <c r="A20" s="2" t="s">
        <v>82</v>
      </c>
      <c r="B20" s="3" t="s">
        <v>57</v>
      </c>
      <c r="C20" s="3" t="s">
        <v>83</v>
      </c>
      <c r="D20" s="91" t="s">
        <v>84</v>
      </c>
      <c r="E20" s="86"/>
      <c r="F20" s="3" t="s">
        <v>64</v>
      </c>
      <c r="G20" s="35">
        <v>261</v>
      </c>
      <c r="H20" s="185"/>
      <c r="I20" s="36" t="s">
        <v>65</v>
      </c>
      <c r="J20" s="35">
        <f>G20*AO20</f>
        <v>0</v>
      </c>
      <c r="K20" s="35">
        <f>G20*AP20</f>
        <v>0</v>
      </c>
      <c r="L20" s="35">
        <f>G20*H20</f>
        <v>0</v>
      </c>
      <c r="M20" s="35">
        <f>L20*(1+BW20/100)</f>
        <v>0</v>
      </c>
      <c r="N20" s="35">
        <v>0.44</v>
      </c>
      <c r="O20" s="35">
        <f>G20*N20</f>
        <v>114.84</v>
      </c>
      <c r="P20" s="37" t="s">
        <v>66</v>
      </c>
      <c r="Z20" s="35">
        <f>IF(AQ20="5",BJ20,0)</f>
        <v>0</v>
      </c>
      <c r="AB20" s="35">
        <f>IF(AQ20="1",BH20,0)</f>
        <v>0</v>
      </c>
      <c r="AC20" s="35">
        <f>IF(AQ20="1",BI20,0)</f>
        <v>0</v>
      </c>
      <c r="AD20" s="35">
        <f>IF(AQ20="7",BH20,0)</f>
        <v>0</v>
      </c>
      <c r="AE20" s="35">
        <f>IF(AQ20="7",BI20,0)</f>
        <v>0</v>
      </c>
      <c r="AF20" s="35">
        <f>IF(AQ20="2",BH20,0)</f>
        <v>0</v>
      </c>
      <c r="AG20" s="35">
        <f>IF(AQ20="2",BI20,0)</f>
        <v>0</v>
      </c>
      <c r="AH20" s="35">
        <f>IF(AQ20="0",BJ20,0)</f>
        <v>0</v>
      </c>
      <c r="AI20" s="12" t="s">
        <v>57</v>
      </c>
      <c r="AJ20" s="35">
        <f>IF(AN20=0,L20,0)</f>
        <v>0</v>
      </c>
      <c r="AK20" s="35">
        <f>IF(AN20=12,L20,0)</f>
        <v>0</v>
      </c>
      <c r="AL20" s="35">
        <f>IF(AN20=21,L20,0)</f>
        <v>0</v>
      </c>
      <c r="AN20" s="35">
        <v>21</v>
      </c>
      <c r="AO20" s="35">
        <f>H20*0</f>
        <v>0</v>
      </c>
      <c r="AP20" s="35">
        <f>H20*(1-0)</f>
        <v>0</v>
      </c>
      <c r="AQ20" s="36" t="s">
        <v>61</v>
      </c>
      <c r="AV20" s="35">
        <f>AW20+AX20</f>
        <v>0</v>
      </c>
      <c r="AW20" s="35">
        <f>G20*AO20</f>
        <v>0</v>
      </c>
      <c r="AX20" s="35">
        <f>G20*AP20</f>
        <v>0</v>
      </c>
      <c r="AY20" s="36" t="s">
        <v>67</v>
      </c>
      <c r="AZ20" s="36" t="s">
        <v>68</v>
      </c>
      <c r="BA20" s="12" t="s">
        <v>69</v>
      </c>
      <c r="BC20" s="35">
        <f>AW20+AX20</f>
        <v>0</v>
      </c>
      <c r="BD20" s="35">
        <f>H20/(100-BE20)*100</f>
        <v>0</v>
      </c>
      <c r="BE20" s="35">
        <v>0</v>
      </c>
      <c r="BF20" s="35">
        <f>O20</f>
        <v>114.84</v>
      </c>
      <c r="BH20" s="35">
        <f>G20*AO20</f>
        <v>0</v>
      </c>
      <c r="BI20" s="35">
        <f>G20*AP20</f>
        <v>0</v>
      </c>
      <c r="BJ20" s="35">
        <f>G20*H20</f>
        <v>0</v>
      </c>
      <c r="BK20" s="35"/>
      <c r="BL20" s="35">
        <v>11</v>
      </c>
      <c r="BW20" s="35" t="str">
        <f>I20</f>
        <v>21</v>
      </c>
      <c r="BX20" s="4" t="s">
        <v>84</v>
      </c>
    </row>
    <row r="21" spans="1:76" ht="13.5" customHeight="1" x14ac:dyDescent="0.4">
      <c r="A21" s="38"/>
      <c r="C21" s="43" t="s">
        <v>80</v>
      </c>
      <c r="D21" s="111" t="s">
        <v>81</v>
      </c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3"/>
    </row>
    <row r="22" spans="1:76" ht="14.6" x14ac:dyDescent="0.4">
      <c r="A22" s="38"/>
      <c r="D22" s="39" t="s">
        <v>85</v>
      </c>
      <c r="E22" s="40" t="s">
        <v>56</v>
      </c>
      <c r="G22" s="41">
        <v>261</v>
      </c>
      <c r="P22" s="42"/>
    </row>
    <row r="23" spans="1:76" ht="14.6" x14ac:dyDescent="0.4">
      <c r="A23" s="2" t="s">
        <v>86</v>
      </c>
      <c r="B23" s="3" t="s">
        <v>57</v>
      </c>
      <c r="C23" s="3" t="s">
        <v>87</v>
      </c>
      <c r="D23" s="91" t="s">
        <v>88</v>
      </c>
      <c r="E23" s="86"/>
      <c r="F23" s="3" t="s">
        <v>89</v>
      </c>
      <c r="G23" s="35">
        <v>22</v>
      </c>
      <c r="H23" s="185"/>
      <c r="I23" s="36" t="s">
        <v>65</v>
      </c>
      <c r="J23" s="35">
        <f>G23*AO23</f>
        <v>0</v>
      </c>
      <c r="K23" s="35">
        <f>G23*AP23</f>
        <v>0</v>
      </c>
      <c r="L23" s="35">
        <f>G23*H23</f>
        <v>0</v>
      </c>
      <c r="M23" s="35">
        <f>L23*(1+BW23/100)</f>
        <v>0</v>
      </c>
      <c r="N23" s="35">
        <v>0.22</v>
      </c>
      <c r="O23" s="35">
        <f>G23*N23</f>
        <v>4.84</v>
      </c>
      <c r="P23" s="37" t="s">
        <v>66</v>
      </c>
      <c r="Z23" s="35">
        <f>IF(AQ23="5",BJ23,0)</f>
        <v>0</v>
      </c>
      <c r="AB23" s="35">
        <f>IF(AQ23="1",BH23,0)</f>
        <v>0</v>
      </c>
      <c r="AC23" s="35">
        <f>IF(AQ23="1",BI23,0)</f>
        <v>0</v>
      </c>
      <c r="AD23" s="35">
        <f>IF(AQ23="7",BH23,0)</f>
        <v>0</v>
      </c>
      <c r="AE23" s="35">
        <f>IF(AQ23="7",BI23,0)</f>
        <v>0</v>
      </c>
      <c r="AF23" s="35">
        <f>IF(AQ23="2",BH23,0)</f>
        <v>0</v>
      </c>
      <c r="AG23" s="35">
        <f>IF(AQ23="2",BI23,0)</f>
        <v>0</v>
      </c>
      <c r="AH23" s="35">
        <f>IF(AQ23="0",BJ23,0)</f>
        <v>0</v>
      </c>
      <c r="AI23" s="12" t="s">
        <v>57</v>
      </c>
      <c r="AJ23" s="35">
        <f>IF(AN23=0,L23,0)</f>
        <v>0</v>
      </c>
      <c r="AK23" s="35">
        <f>IF(AN23=12,L23,0)</f>
        <v>0</v>
      </c>
      <c r="AL23" s="35">
        <f>IF(AN23=21,L23,0)</f>
        <v>0</v>
      </c>
      <c r="AN23" s="35">
        <v>21</v>
      </c>
      <c r="AO23" s="35">
        <f>H23*0</f>
        <v>0</v>
      </c>
      <c r="AP23" s="35">
        <f>H23*(1-0)</f>
        <v>0</v>
      </c>
      <c r="AQ23" s="36" t="s">
        <v>61</v>
      </c>
      <c r="AV23" s="35">
        <f>AW23+AX23</f>
        <v>0</v>
      </c>
      <c r="AW23" s="35">
        <f>G23*AO23</f>
        <v>0</v>
      </c>
      <c r="AX23" s="35">
        <f>G23*AP23</f>
        <v>0</v>
      </c>
      <c r="AY23" s="36" t="s">
        <v>67</v>
      </c>
      <c r="AZ23" s="36" t="s">
        <v>68</v>
      </c>
      <c r="BA23" s="12" t="s">
        <v>69</v>
      </c>
      <c r="BC23" s="35">
        <f>AW23+AX23</f>
        <v>0</v>
      </c>
      <c r="BD23" s="35">
        <f>H23/(100-BE23)*100</f>
        <v>0</v>
      </c>
      <c r="BE23" s="35">
        <v>0</v>
      </c>
      <c r="BF23" s="35">
        <f>O23</f>
        <v>4.84</v>
      </c>
      <c r="BH23" s="35">
        <f>G23*AO23</f>
        <v>0</v>
      </c>
      <c r="BI23" s="35">
        <f>G23*AP23</f>
        <v>0</v>
      </c>
      <c r="BJ23" s="35">
        <f>G23*H23</f>
        <v>0</v>
      </c>
      <c r="BK23" s="35"/>
      <c r="BL23" s="35">
        <v>11</v>
      </c>
      <c r="BW23" s="35" t="str">
        <f>I23</f>
        <v>21</v>
      </c>
      <c r="BX23" s="4" t="s">
        <v>88</v>
      </c>
    </row>
    <row r="24" spans="1:76" ht="14.6" x14ac:dyDescent="0.4">
      <c r="A24" s="38"/>
      <c r="D24" s="39" t="s">
        <v>90</v>
      </c>
      <c r="E24" s="40" t="s">
        <v>56</v>
      </c>
      <c r="G24" s="41">
        <v>22</v>
      </c>
      <c r="P24" s="42"/>
    </row>
    <row r="25" spans="1:76" ht="14.6" x14ac:dyDescent="0.4">
      <c r="A25" s="2" t="s">
        <v>91</v>
      </c>
      <c r="B25" s="3" t="s">
        <v>57</v>
      </c>
      <c r="C25" s="3" t="s">
        <v>92</v>
      </c>
      <c r="D25" s="91" t="s">
        <v>93</v>
      </c>
      <c r="E25" s="86"/>
      <c r="F25" s="3" t="s">
        <v>89</v>
      </c>
      <c r="G25" s="35">
        <v>183</v>
      </c>
      <c r="H25" s="185"/>
      <c r="I25" s="36" t="s">
        <v>65</v>
      </c>
      <c r="J25" s="35">
        <f>G25*AO25</f>
        <v>0</v>
      </c>
      <c r="K25" s="35">
        <f>G25*AP25</f>
        <v>0</v>
      </c>
      <c r="L25" s="35">
        <f>G25*H25</f>
        <v>0</v>
      </c>
      <c r="M25" s="35">
        <f>L25*(1+BW25/100)</f>
        <v>0</v>
      </c>
      <c r="N25" s="35">
        <v>0.27</v>
      </c>
      <c r="O25" s="35">
        <f>G25*N25</f>
        <v>49.410000000000004</v>
      </c>
      <c r="P25" s="37" t="s">
        <v>66</v>
      </c>
      <c r="Z25" s="35">
        <f>IF(AQ25="5",BJ25,0)</f>
        <v>0</v>
      </c>
      <c r="AB25" s="35">
        <f>IF(AQ25="1",BH25,0)</f>
        <v>0</v>
      </c>
      <c r="AC25" s="35">
        <f>IF(AQ25="1",BI25,0)</f>
        <v>0</v>
      </c>
      <c r="AD25" s="35">
        <f>IF(AQ25="7",BH25,0)</f>
        <v>0</v>
      </c>
      <c r="AE25" s="35">
        <f>IF(AQ25="7",BI25,0)</f>
        <v>0</v>
      </c>
      <c r="AF25" s="35">
        <f>IF(AQ25="2",BH25,0)</f>
        <v>0</v>
      </c>
      <c r="AG25" s="35">
        <f>IF(AQ25="2",BI25,0)</f>
        <v>0</v>
      </c>
      <c r="AH25" s="35">
        <f>IF(AQ25="0",BJ25,0)</f>
        <v>0</v>
      </c>
      <c r="AI25" s="12" t="s">
        <v>57</v>
      </c>
      <c r="AJ25" s="35">
        <f>IF(AN25=0,L25,0)</f>
        <v>0</v>
      </c>
      <c r="AK25" s="35">
        <f>IF(AN25=12,L25,0)</f>
        <v>0</v>
      </c>
      <c r="AL25" s="35">
        <f>IF(AN25=21,L25,0)</f>
        <v>0</v>
      </c>
      <c r="AN25" s="35">
        <v>21</v>
      </c>
      <c r="AO25" s="35">
        <f>H25*0</f>
        <v>0</v>
      </c>
      <c r="AP25" s="35">
        <f>H25*(1-0)</f>
        <v>0</v>
      </c>
      <c r="AQ25" s="36" t="s">
        <v>61</v>
      </c>
      <c r="AV25" s="35">
        <f>AW25+AX25</f>
        <v>0</v>
      </c>
      <c r="AW25" s="35">
        <f>G25*AO25</f>
        <v>0</v>
      </c>
      <c r="AX25" s="35">
        <f>G25*AP25</f>
        <v>0</v>
      </c>
      <c r="AY25" s="36" t="s">
        <v>67</v>
      </c>
      <c r="AZ25" s="36" t="s">
        <v>68</v>
      </c>
      <c r="BA25" s="12" t="s">
        <v>69</v>
      </c>
      <c r="BC25" s="35">
        <f>AW25+AX25</f>
        <v>0</v>
      </c>
      <c r="BD25" s="35">
        <f>H25/(100-BE25)*100</f>
        <v>0</v>
      </c>
      <c r="BE25" s="35">
        <v>0</v>
      </c>
      <c r="BF25" s="35">
        <f>O25</f>
        <v>49.410000000000004</v>
      </c>
      <c r="BH25" s="35">
        <f>G25*AO25</f>
        <v>0</v>
      </c>
      <c r="BI25" s="35">
        <f>G25*AP25</f>
        <v>0</v>
      </c>
      <c r="BJ25" s="35">
        <f>G25*H25</f>
        <v>0</v>
      </c>
      <c r="BK25" s="35"/>
      <c r="BL25" s="35">
        <v>11</v>
      </c>
      <c r="BW25" s="35" t="str">
        <f>I25</f>
        <v>21</v>
      </c>
      <c r="BX25" s="4" t="s">
        <v>93</v>
      </c>
    </row>
    <row r="26" spans="1:76" ht="13.5" customHeight="1" x14ac:dyDescent="0.4">
      <c r="A26" s="38"/>
      <c r="C26" s="43" t="s">
        <v>80</v>
      </c>
      <c r="D26" s="111" t="s">
        <v>94</v>
      </c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3"/>
    </row>
    <row r="27" spans="1:76" ht="14.6" x14ac:dyDescent="0.4">
      <c r="A27" s="38"/>
      <c r="D27" s="39" t="s">
        <v>95</v>
      </c>
      <c r="E27" s="40" t="s">
        <v>56</v>
      </c>
      <c r="G27" s="41">
        <v>183</v>
      </c>
      <c r="P27" s="42"/>
    </row>
    <row r="28" spans="1:76" ht="14.6" x14ac:dyDescent="0.4">
      <c r="A28" s="31" t="s">
        <v>56</v>
      </c>
      <c r="B28" s="32" t="s">
        <v>57</v>
      </c>
      <c r="C28" s="32" t="s">
        <v>96</v>
      </c>
      <c r="D28" s="109" t="s">
        <v>97</v>
      </c>
      <c r="E28" s="110"/>
      <c r="F28" s="33" t="s">
        <v>4</v>
      </c>
      <c r="G28" s="33" t="s">
        <v>4</v>
      </c>
      <c r="H28" s="33" t="s">
        <v>4</v>
      </c>
      <c r="I28" s="33" t="s">
        <v>4</v>
      </c>
      <c r="J28" s="1">
        <f>SUM(J29:J34)</f>
        <v>0</v>
      </c>
      <c r="K28" s="1">
        <f>SUM(K29:K34)</f>
        <v>0</v>
      </c>
      <c r="L28" s="1">
        <f>SUM(L29:L34)</f>
        <v>0</v>
      </c>
      <c r="M28" s="1">
        <f>SUM(M29:M34)</f>
        <v>0</v>
      </c>
      <c r="N28" s="12" t="s">
        <v>56</v>
      </c>
      <c r="O28" s="1">
        <f>SUM(O29:O34)</f>
        <v>0</v>
      </c>
      <c r="P28" s="34" t="s">
        <v>56</v>
      </c>
      <c r="AI28" s="12" t="s">
        <v>57</v>
      </c>
      <c r="AS28" s="1">
        <f>SUM(AJ29:AJ34)</f>
        <v>0</v>
      </c>
      <c r="AT28" s="1">
        <f>SUM(AK29:AK34)</f>
        <v>0</v>
      </c>
      <c r="AU28" s="1">
        <f>SUM(AL29:AL34)</f>
        <v>0</v>
      </c>
    </row>
    <row r="29" spans="1:76" ht="14.6" x14ac:dyDescent="0.4">
      <c r="A29" s="2" t="s">
        <v>98</v>
      </c>
      <c r="B29" s="3" t="s">
        <v>57</v>
      </c>
      <c r="C29" s="3" t="s">
        <v>99</v>
      </c>
      <c r="D29" s="91" t="s">
        <v>100</v>
      </c>
      <c r="E29" s="86"/>
      <c r="F29" s="3" t="s">
        <v>101</v>
      </c>
      <c r="G29" s="35">
        <v>97.5</v>
      </c>
      <c r="H29" s="185"/>
      <c r="I29" s="36" t="s">
        <v>65</v>
      </c>
      <c r="J29" s="35">
        <f>G29*AO29</f>
        <v>0</v>
      </c>
      <c r="K29" s="35">
        <f>G29*AP29</f>
        <v>0</v>
      </c>
      <c r="L29" s="35">
        <f>G29*H29</f>
        <v>0</v>
      </c>
      <c r="M29" s="35">
        <f>L29*(1+BW29/100)</f>
        <v>0</v>
      </c>
      <c r="N29" s="35">
        <v>0</v>
      </c>
      <c r="O29" s="35">
        <f>G29*N29</f>
        <v>0</v>
      </c>
      <c r="P29" s="37" t="s">
        <v>66</v>
      </c>
      <c r="Z29" s="35">
        <f>IF(AQ29="5",BJ29,0)</f>
        <v>0</v>
      </c>
      <c r="AB29" s="35">
        <f>IF(AQ29="1",BH29,0)</f>
        <v>0</v>
      </c>
      <c r="AC29" s="35">
        <f>IF(AQ29="1",BI29,0)</f>
        <v>0</v>
      </c>
      <c r="AD29" s="35">
        <f>IF(AQ29="7",BH29,0)</f>
        <v>0</v>
      </c>
      <c r="AE29" s="35">
        <f>IF(AQ29="7",BI29,0)</f>
        <v>0</v>
      </c>
      <c r="AF29" s="35">
        <f>IF(AQ29="2",BH29,0)</f>
        <v>0</v>
      </c>
      <c r="AG29" s="35">
        <f>IF(AQ29="2",BI29,0)</f>
        <v>0</v>
      </c>
      <c r="AH29" s="35">
        <f>IF(AQ29="0",BJ29,0)</f>
        <v>0</v>
      </c>
      <c r="AI29" s="12" t="s">
        <v>57</v>
      </c>
      <c r="AJ29" s="35">
        <f>IF(AN29=0,L29,0)</f>
        <v>0</v>
      </c>
      <c r="AK29" s="35">
        <f>IF(AN29=12,L29,0)</f>
        <v>0</v>
      </c>
      <c r="AL29" s="35">
        <f>IF(AN29=21,L29,0)</f>
        <v>0</v>
      </c>
      <c r="AN29" s="35">
        <v>21</v>
      </c>
      <c r="AO29" s="35">
        <f>H29*0</f>
        <v>0</v>
      </c>
      <c r="AP29" s="35">
        <f>H29*(1-0)</f>
        <v>0</v>
      </c>
      <c r="AQ29" s="36" t="s">
        <v>61</v>
      </c>
      <c r="AV29" s="35">
        <f>AW29+AX29</f>
        <v>0</v>
      </c>
      <c r="AW29" s="35">
        <f>G29*AO29</f>
        <v>0</v>
      </c>
      <c r="AX29" s="35">
        <f>G29*AP29</f>
        <v>0</v>
      </c>
      <c r="AY29" s="36" t="s">
        <v>102</v>
      </c>
      <c r="AZ29" s="36" t="s">
        <v>68</v>
      </c>
      <c r="BA29" s="12" t="s">
        <v>69</v>
      </c>
      <c r="BC29" s="35">
        <f>AW29+AX29</f>
        <v>0</v>
      </c>
      <c r="BD29" s="35">
        <f>H29/(100-BE29)*100</f>
        <v>0</v>
      </c>
      <c r="BE29" s="35">
        <v>0</v>
      </c>
      <c r="BF29" s="35">
        <f>O29</f>
        <v>0</v>
      </c>
      <c r="BH29" s="35">
        <f>G29*AO29</f>
        <v>0</v>
      </c>
      <c r="BI29" s="35">
        <f>G29*AP29</f>
        <v>0</v>
      </c>
      <c r="BJ29" s="35">
        <f>G29*H29</f>
        <v>0</v>
      </c>
      <c r="BK29" s="35"/>
      <c r="BL29" s="35">
        <v>12</v>
      </c>
      <c r="BW29" s="35" t="str">
        <f>I29</f>
        <v>21</v>
      </c>
      <c r="BX29" s="4" t="s">
        <v>100</v>
      </c>
    </row>
    <row r="30" spans="1:76" ht="14.6" x14ac:dyDescent="0.4">
      <c r="A30" s="38"/>
      <c r="D30" s="39" t="s">
        <v>103</v>
      </c>
      <c r="E30" s="40" t="s">
        <v>56</v>
      </c>
      <c r="G30" s="41">
        <v>97.5</v>
      </c>
      <c r="P30" s="42"/>
    </row>
    <row r="31" spans="1:76" ht="14.6" x14ac:dyDescent="0.4">
      <c r="A31" s="2" t="s">
        <v>104</v>
      </c>
      <c r="B31" s="3" t="s">
        <v>57</v>
      </c>
      <c r="C31" s="3" t="s">
        <v>105</v>
      </c>
      <c r="D31" s="91" t="s">
        <v>106</v>
      </c>
      <c r="E31" s="86"/>
      <c r="F31" s="3" t="s">
        <v>101</v>
      </c>
      <c r="G31" s="35">
        <v>111.6</v>
      </c>
      <c r="H31" s="185"/>
      <c r="I31" s="36" t="s">
        <v>65</v>
      </c>
      <c r="J31" s="35">
        <f>G31*AO31</f>
        <v>0</v>
      </c>
      <c r="K31" s="35">
        <f>G31*AP31</f>
        <v>0</v>
      </c>
      <c r="L31" s="35">
        <f>G31*H31</f>
        <v>0</v>
      </c>
      <c r="M31" s="35">
        <f>L31*(1+BW31/100)</f>
        <v>0</v>
      </c>
      <c r="N31" s="35">
        <v>0</v>
      </c>
      <c r="O31" s="35">
        <f>G31*N31</f>
        <v>0</v>
      </c>
      <c r="P31" s="37" t="s">
        <v>66</v>
      </c>
      <c r="Z31" s="35">
        <f>IF(AQ31="5",BJ31,0)</f>
        <v>0</v>
      </c>
      <c r="AB31" s="35">
        <f>IF(AQ31="1",BH31,0)</f>
        <v>0</v>
      </c>
      <c r="AC31" s="35">
        <f>IF(AQ31="1",BI31,0)</f>
        <v>0</v>
      </c>
      <c r="AD31" s="35">
        <f>IF(AQ31="7",BH31,0)</f>
        <v>0</v>
      </c>
      <c r="AE31" s="35">
        <f>IF(AQ31="7",BI31,0)</f>
        <v>0</v>
      </c>
      <c r="AF31" s="35">
        <f>IF(AQ31="2",BH31,0)</f>
        <v>0</v>
      </c>
      <c r="AG31" s="35">
        <f>IF(AQ31="2",BI31,0)</f>
        <v>0</v>
      </c>
      <c r="AH31" s="35">
        <f>IF(AQ31="0",BJ31,0)</f>
        <v>0</v>
      </c>
      <c r="AI31" s="12" t="s">
        <v>57</v>
      </c>
      <c r="AJ31" s="35">
        <f>IF(AN31=0,L31,0)</f>
        <v>0</v>
      </c>
      <c r="AK31" s="35">
        <f>IF(AN31=12,L31,0)</f>
        <v>0</v>
      </c>
      <c r="AL31" s="35">
        <f>IF(AN31=21,L31,0)</f>
        <v>0</v>
      </c>
      <c r="AN31" s="35">
        <v>21</v>
      </c>
      <c r="AO31" s="35">
        <f>H31*0</f>
        <v>0</v>
      </c>
      <c r="AP31" s="35">
        <f>H31*(1-0)</f>
        <v>0</v>
      </c>
      <c r="AQ31" s="36" t="s">
        <v>61</v>
      </c>
      <c r="AV31" s="35">
        <f>AW31+AX31</f>
        <v>0</v>
      </c>
      <c r="AW31" s="35">
        <f>G31*AO31</f>
        <v>0</v>
      </c>
      <c r="AX31" s="35">
        <f>G31*AP31</f>
        <v>0</v>
      </c>
      <c r="AY31" s="36" t="s">
        <v>102</v>
      </c>
      <c r="AZ31" s="36" t="s">
        <v>68</v>
      </c>
      <c r="BA31" s="12" t="s">
        <v>69</v>
      </c>
      <c r="BC31" s="35">
        <f>AW31+AX31</f>
        <v>0</v>
      </c>
      <c r="BD31" s="35">
        <f>H31/(100-BE31)*100</f>
        <v>0</v>
      </c>
      <c r="BE31" s="35">
        <v>0</v>
      </c>
      <c r="BF31" s="35">
        <f>O31</f>
        <v>0</v>
      </c>
      <c r="BH31" s="35">
        <f>G31*AO31</f>
        <v>0</v>
      </c>
      <c r="BI31" s="35">
        <f>G31*AP31</f>
        <v>0</v>
      </c>
      <c r="BJ31" s="35">
        <f>G31*H31</f>
        <v>0</v>
      </c>
      <c r="BK31" s="35"/>
      <c r="BL31" s="35">
        <v>12</v>
      </c>
      <c r="BW31" s="35" t="str">
        <f>I31</f>
        <v>21</v>
      </c>
      <c r="BX31" s="4" t="s">
        <v>106</v>
      </c>
    </row>
    <row r="32" spans="1:76" ht="14.6" x14ac:dyDescent="0.4">
      <c r="A32" s="38"/>
      <c r="D32" s="39" t="s">
        <v>107</v>
      </c>
      <c r="E32" s="40" t="s">
        <v>56</v>
      </c>
      <c r="G32" s="41">
        <v>80.2</v>
      </c>
      <c r="P32" s="42"/>
    </row>
    <row r="33" spans="1:76" ht="14.6" x14ac:dyDescent="0.4">
      <c r="A33" s="38"/>
      <c r="D33" s="39" t="s">
        <v>108</v>
      </c>
      <c r="E33" s="40" t="s">
        <v>56</v>
      </c>
      <c r="G33" s="41">
        <v>31.4</v>
      </c>
      <c r="P33" s="42"/>
    </row>
    <row r="34" spans="1:76" ht="14.6" x14ac:dyDescent="0.4">
      <c r="A34" s="2" t="s">
        <v>109</v>
      </c>
      <c r="B34" s="3" t="s">
        <v>57</v>
      </c>
      <c r="C34" s="3" t="s">
        <v>110</v>
      </c>
      <c r="D34" s="91" t="s">
        <v>111</v>
      </c>
      <c r="E34" s="86"/>
      <c r="F34" s="3" t="s">
        <v>101</v>
      </c>
      <c r="G34" s="35">
        <v>111.6</v>
      </c>
      <c r="H34" s="185"/>
      <c r="I34" s="36" t="s">
        <v>65</v>
      </c>
      <c r="J34" s="35">
        <f>G34*AO34</f>
        <v>0</v>
      </c>
      <c r="K34" s="35">
        <f>G34*AP34</f>
        <v>0</v>
      </c>
      <c r="L34" s="35">
        <f>G34*H34</f>
        <v>0</v>
      </c>
      <c r="M34" s="35">
        <f>L34*(1+BW34/100)</f>
        <v>0</v>
      </c>
      <c r="N34" s="35">
        <v>0</v>
      </c>
      <c r="O34" s="35">
        <f>G34*N34</f>
        <v>0</v>
      </c>
      <c r="P34" s="37" t="s">
        <v>66</v>
      </c>
      <c r="Z34" s="35">
        <f>IF(AQ34="5",BJ34,0)</f>
        <v>0</v>
      </c>
      <c r="AB34" s="35">
        <f>IF(AQ34="1",BH34,0)</f>
        <v>0</v>
      </c>
      <c r="AC34" s="35">
        <f>IF(AQ34="1",BI34,0)</f>
        <v>0</v>
      </c>
      <c r="AD34" s="35">
        <f>IF(AQ34="7",BH34,0)</f>
        <v>0</v>
      </c>
      <c r="AE34" s="35">
        <f>IF(AQ34="7",BI34,0)</f>
        <v>0</v>
      </c>
      <c r="AF34" s="35">
        <f>IF(AQ34="2",BH34,0)</f>
        <v>0</v>
      </c>
      <c r="AG34" s="35">
        <f>IF(AQ34="2",BI34,0)</f>
        <v>0</v>
      </c>
      <c r="AH34" s="35">
        <f>IF(AQ34="0",BJ34,0)</f>
        <v>0</v>
      </c>
      <c r="AI34" s="12" t="s">
        <v>57</v>
      </c>
      <c r="AJ34" s="35">
        <f>IF(AN34=0,L34,0)</f>
        <v>0</v>
      </c>
      <c r="AK34" s="35">
        <f>IF(AN34=12,L34,0)</f>
        <v>0</v>
      </c>
      <c r="AL34" s="35">
        <f>IF(AN34=21,L34,0)</f>
        <v>0</v>
      </c>
      <c r="AN34" s="35">
        <v>21</v>
      </c>
      <c r="AO34" s="35">
        <f>H34*0</f>
        <v>0</v>
      </c>
      <c r="AP34" s="35">
        <f>H34*(1-0)</f>
        <v>0</v>
      </c>
      <c r="AQ34" s="36" t="s">
        <v>61</v>
      </c>
      <c r="AV34" s="35">
        <f>AW34+AX34</f>
        <v>0</v>
      </c>
      <c r="AW34" s="35">
        <f>G34*AO34</f>
        <v>0</v>
      </c>
      <c r="AX34" s="35">
        <f>G34*AP34</f>
        <v>0</v>
      </c>
      <c r="AY34" s="36" t="s">
        <v>102</v>
      </c>
      <c r="AZ34" s="36" t="s">
        <v>68</v>
      </c>
      <c r="BA34" s="12" t="s">
        <v>69</v>
      </c>
      <c r="BC34" s="35">
        <f>AW34+AX34</f>
        <v>0</v>
      </c>
      <c r="BD34" s="35">
        <f>H34/(100-BE34)*100</f>
        <v>0</v>
      </c>
      <c r="BE34" s="35">
        <v>0</v>
      </c>
      <c r="BF34" s="35">
        <f>O34</f>
        <v>0</v>
      </c>
      <c r="BH34" s="35">
        <f>G34*AO34</f>
        <v>0</v>
      </c>
      <c r="BI34" s="35">
        <f>G34*AP34</f>
        <v>0</v>
      </c>
      <c r="BJ34" s="35">
        <f>G34*H34</f>
        <v>0</v>
      </c>
      <c r="BK34" s="35"/>
      <c r="BL34" s="35">
        <v>12</v>
      </c>
      <c r="BW34" s="35" t="str">
        <f>I34</f>
        <v>21</v>
      </c>
      <c r="BX34" s="4" t="s">
        <v>111</v>
      </c>
    </row>
    <row r="35" spans="1:76" ht="14.6" x14ac:dyDescent="0.4">
      <c r="A35" s="31" t="s">
        <v>56</v>
      </c>
      <c r="B35" s="32" t="s">
        <v>57</v>
      </c>
      <c r="C35" s="32" t="s">
        <v>112</v>
      </c>
      <c r="D35" s="109" t="s">
        <v>113</v>
      </c>
      <c r="E35" s="110"/>
      <c r="F35" s="33" t="s">
        <v>4</v>
      </c>
      <c r="G35" s="33" t="s">
        <v>4</v>
      </c>
      <c r="H35" s="33" t="s">
        <v>4</v>
      </c>
      <c r="I35" s="33" t="s">
        <v>4</v>
      </c>
      <c r="J35" s="1">
        <f>SUM(J36:J45)</f>
        <v>0</v>
      </c>
      <c r="K35" s="1">
        <f>SUM(K36:K45)</f>
        <v>0</v>
      </c>
      <c r="L35" s="1">
        <f>SUM(L36:L45)</f>
        <v>0</v>
      </c>
      <c r="M35" s="1">
        <f>SUM(M36:M45)</f>
        <v>0</v>
      </c>
      <c r="N35" s="12" t="s">
        <v>56</v>
      </c>
      <c r="O35" s="1">
        <f>SUM(O36:O45)</f>
        <v>0</v>
      </c>
      <c r="P35" s="34" t="s">
        <v>56</v>
      </c>
      <c r="AI35" s="12" t="s">
        <v>57</v>
      </c>
      <c r="AS35" s="1">
        <f>SUM(AJ36:AJ45)</f>
        <v>0</v>
      </c>
      <c r="AT35" s="1">
        <f>SUM(AK36:AK45)</f>
        <v>0</v>
      </c>
      <c r="AU35" s="1">
        <f>SUM(AL36:AL45)</f>
        <v>0</v>
      </c>
    </row>
    <row r="36" spans="1:76" ht="14.6" x14ac:dyDescent="0.4">
      <c r="A36" s="2" t="s">
        <v>59</v>
      </c>
      <c r="B36" s="3" t="s">
        <v>57</v>
      </c>
      <c r="C36" s="3" t="s">
        <v>114</v>
      </c>
      <c r="D36" s="91" t="s">
        <v>115</v>
      </c>
      <c r="E36" s="86"/>
      <c r="F36" s="3" t="s">
        <v>101</v>
      </c>
      <c r="G36" s="35">
        <v>13.5</v>
      </c>
      <c r="H36" s="185"/>
      <c r="I36" s="36" t="s">
        <v>65</v>
      </c>
      <c r="J36" s="35">
        <f>G36*AO36</f>
        <v>0</v>
      </c>
      <c r="K36" s="35">
        <f>G36*AP36</f>
        <v>0</v>
      </c>
      <c r="L36" s="35">
        <f>G36*H36</f>
        <v>0</v>
      </c>
      <c r="M36" s="35">
        <f>L36*(1+BW36/100)</f>
        <v>0</v>
      </c>
      <c r="N36" s="35">
        <v>0</v>
      </c>
      <c r="O36" s="35">
        <f>G36*N36</f>
        <v>0</v>
      </c>
      <c r="P36" s="37" t="s">
        <v>66</v>
      </c>
      <c r="Z36" s="35">
        <f>IF(AQ36="5",BJ36,0)</f>
        <v>0</v>
      </c>
      <c r="AB36" s="35">
        <f>IF(AQ36="1",BH36,0)</f>
        <v>0</v>
      </c>
      <c r="AC36" s="35">
        <f>IF(AQ36="1",BI36,0)</f>
        <v>0</v>
      </c>
      <c r="AD36" s="35">
        <f>IF(AQ36="7",BH36,0)</f>
        <v>0</v>
      </c>
      <c r="AE36" s="35">
        <f>IF(AQ36="7",BI36,0)</f>
        <v>0</v>
      </c>
      <c r="AF36" s="35">
        <f>IF(AQ36="2",BH36,0)</f>
        <v>0</v>
      </c>
      <c r="AG36" s="35">
        <f>IF(AQ36="2",BI36,0)</f>
        <v>0</v>
      </c>
      <c r="AH36" s="35">
        <f>IF(AQ36="0",BJ36,0)</f>
        <v>0</v>
      </c>
      <c r="AI36" s="12" t="s">
        <v>57</v>
      </c>
      <c r="AJ36" s="35">
        <f>IF(AN36=0,L36,0)</f>
        <v>0</v>
      </c>
      <c r="AK36" s="35">
        <f>IF(AN36=12,L36,0)</f>
        <v>0</v>
      </c>
      <c r="AL36" s="35">
        <f>IF(AN36=21,L36,0)</f>
        <v>0</v>
      </c>
      <c r="AN36" s="35">
        <v>21</v>
      </c>
      <c r="AO36" s="35">
        <f>H36*0</f>
        <v>0</v>
      </c>
      <c r="AP36" s="35">
        <f>H36*(1-0)</f>
        <v>0</v>
      </c>
      <c r="AQ36" s="36" t="s">
        <v>61</v>
      </c>
      <c r="AV36" s="35">
        <f>AW36+AX36</f>
        <v>0</v>
      </c>
      <c r="AW36" s="35">
        <f>G36*AO36</f>
        <v>0</v>
      </c>
      <c r="AX36" s="35">
        <f>G36*AP36</f>
        <v>0</v>
      </c>
      <c r="AY36" s="36" t="s">
        <v>116</v>
      </c>
      <c r="AZ36" s="36" t="s">
        <v>68</v>
      </c>
      <c r="BA36" s="12" t="s">
        <v>69</v>
      </c>
      <c r="BC36" s="35">
        <f>AW36+AX36</f>
        <v>0</v>
      </c>
      <c r="BD36" s="35">
        <f>H36/(100-BE36)*100</f>
        <v>0</v>
      </c>
      <c r="BE36" s="35">
        <v>0</v>
      </c>
      <c r="BF36" s="35">
        <f>O36</f>
        <v>0</v>
      </c>
      <c r="BH36" s="35">
        <f>G36*AO36</f>
        <v>0</v>
      </c>
      <c r="BI36" s="35">
        <f>G36*AP36</f>
        <v>0</v>
      </c>
      <c r="BJ36" s="35">
        <f>G36*H36</f>
        <v>0</v>
      </c>
      <c r="BK36" s="35"/>
      <c r="BL36" s="35">
        <v>16</v>
      </c>
      <c r="BW36" s="35" t="str">
        <f>I36</f>
        <v>21</v>
      </c>
      <c r="BX36" s="4" t="s">
        <v>115</v>
      </c>
    </row>
    <row r="37" spans="1:76" ht="13.5" customHeight="1" x14ac:dyDescent="0.4">
      <c r="A37" s="38"/>
      <c r="C37" s="43" t="s">
        <v>80</v>
      </c>
      <c r="D37" s="111" t="s">
        <v>117</v>
      </c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3"/>
    </row>
    <row r="38" spans="1:76" ht="14.6" x14ac:dyDescent="0.4">
      <c r="A38" s="2" t="s">
        <v>96</v>
      </c>
      <c r="B38" s="3" t="s">
        <v>57</v>
      </c>
      <c r="C38" s="3" t="s">
        <v>118</v>
      </c>
      <c r="D38" s="91" t="s">
        <v>119</v>
      </c>
      <c r="E38" s="86"/>
      <c r="F38" s="3" t="s">
        <v>101</v>
      </c>
      <c r="G38" s="35">
        <v>92.7</v>
      </c>
      <c r="H38" s="185"/>
      <c r="I38" s="36" t="s">
        <v>65</v>
      </c>
      <c r="J38" s="35">
        <f>G38*AO38</f>
        <v>0</v>
      </c>
      <c r="K38" s="35">
        <f>G38*AP38</f>
        <v>0</v>
      </c>
      <c r="L38" s="35">
        <f>G38*H38</f>
        <v>0</v>
      </c>
      <c r="M38" s="35">
        <f>L38*(1+BW38/100)</f>
        <v>0</v>
      </c>
      <c r="N38" s="35">
        <v>0</v>
      </c>
      <c r="O38" s="35">
        <f>G38*N38</f>
        <v>0</v>
      </c>
      <c r="P38" s="37" t="s">
        <v>66</v>
      </c>
      <c r="Z38" s="35">
        <f>IF(AQ38="5",BJ38,0)</f>
        <v>0</v>
      </c>
      <c r="AB38" s="35">
        <f>IF(AQ38="1",BH38,0)</f>
        <v>0</v>
      </c>
      <c r="AC38" s="35">
        <f>IF(AQ38="1",BI38,0)</f>
        <v>0</v>
      </c>
      <c r="AD38" s="35">
        <f>IF(AQ38="7",BH38,0)</f>
        <v>0</v>
      </c>
      <c r="AE38" s="35">
        <f>IF(AQ38="7",BI38,0)</f>
        <v>0</v>
      </c>
      <c r="AF38" s="35">
        <f>IF(AQ38="2",BH38,0)</f>
        <v>0</v>
      </c>
      <c r="AG38" s="35">
        <f>IF(AQ38="2",BI38,0)</f>
        <v>0</v>
      </c>
      <c r="AH38" s="35">
        <f>IF(AQ38="0",BJ38,0)</f>
        <v>0</v>
      </c>
      <c r="AI38" s="12" t="s">
        <v>57</v>
      </c>
      <c r="AJ38" s="35">
        <f>IF(AN38=0,L38,0)</f>
        <v>0</v>
      </c>
      <c r="AK38" s="35">
        <f>IF(AN38=12,L38,0)</f>
        <v>0</v>
      </c>
      <c r="AL38" s="35">
        <f>IF(AN38=21,L38,0)</f>
        <v>0</v>
      </c>
      <c r="AN38" s="35">
        <v>21</v>
      </c>
      <c r="AO38" s="35">
        <f>H38*0</f>
        <v>0</v>
      </c>
      <c r="AP38" s="35">
        <f>H38*(1-0)</f>
        <v>0</v>
      </c>
      <c r="AQ38" s="36" t="s">
        <v>61</v>
      </c>
      <c r="AV38" s="35">
        <f>AW38+AX38</f>
        <v>0</v>
      </c>
      <c r="AW38" s="35">
        <f>G38*AO38</f>
        <v>0</v>
      </c>
      <c r="AX38" s="35">
        <f>G38*AP38</f>
        <v>0</v>
      </c>
      <c r="AY38" s="36" t="s">
        <v>116</v>
      </c>
      <c r="AZ38" s="36" t="s">
        <v>68</v>
      </c>
      <c r="BA38" s="12" t="s">
        <v>69</v>
      </c>
      <c r="BC38" s="35">
        <f>AW38+AX38</f>
        <v>0</v>
      </c>
      <c r="BD38" s="35">
        <f>H38/(100-BE38)*100</f>
        <v>0</v>
      </c>
      <c r="BE38" s="35">
        <v>0</v>
      </c>
      <c r="BF38" s="35">
        <f>O38</f>
        <v>0</v>
      </c>
      <c r="BH38" s="35">
        <f>G38*AO38</f>
        <v>0</v>
      </c>
      <c r="BI38" s="35">
        <f>G38*AP38</f>
        <v>0</v>
      </c>
      <c r="BJ38" s="35">
        <f>G38*H38</f>
        <v>0</v>
      </c>
      <c r="BK38" s="35"/>
      <c r="BL38" s="35">
        <v>16</v>
      </c>
      <c r="BW38" s="35" t="str">
        <f>I38</f>
        <v>21</v>
      </c>
      <c r="BX38" s="4" t="s">
        <v>119</v>
      </c>
    </row>
    <row r="39" spans="1:76" ht="14.6" x14ac:dyDescent="0.4">
      <c r="A39" s="38"/>
      <c r="D39" s="39" t="s">
        <v>120</v>
      </c>
      <c r="E39" s="40" t="s">
        <v>56</v>
      </c>
      <c r="G39" s="41">
        <v>92.7</v>
      </c>
      <c r="P39" s="42"/>
    </row>
    <row r="40" spans="1:76" ht="14.6" x14ac:dyDescent="0.4">
      <c r="A40" s="2" t="s">
        <v>121</v>
      </c>
      <c r="B40" s="3" t="s">
        <v>57</v>
      </c>
      <c r="C40" s="3" t="s">
        <v>122</v>
      </c>
      <c r="D40" s="91" t="s">
        <v>123</v>
      </c>
      <c r="E40" s="86"/>
      <c r="F40" s="3" t="s">
        <v>101</v>
      </c>
      <c r="G40" s="35">
        <v>67.5</v>
      </c>
      <c r="H40" s="185"/>
      <c r="I40" s="36" t="s">
        <v>65</v>
      </c>
      <c r="J40" s="35">
        <f>G40*AO40</f>
        <v>0</v>
      </c>
      <c r="K40" s="35">
        <f>G40*AP40</f>
        <v>0</v>
      </c>
      <c r="L40" s="35">
        <f>G40*H40</f>
        <v>0</v>
      </c>
      <c r="M40" s="35">
        <f>L40*(1+BW40/100)</f>
        <v>0</v>
      </c>
      <c r="N40" s="35">
        <v>0</v>
      </c>
      <c r="O40" s="35">
        <f>G40*N40</f>
        <v>0</v>
      </c>
      <c r="P40" s="37" t="s">
        <v>66</v>
      </c>
      <c r="Z40" s="35">
        <f>IF(AQ40="5",BJ40,0)</f>
        <v>0</v>
      </c>
      <c r="AB40" s="35">
        <f>IF(AQ40="1",BH40,0)</f>
        <v>0</v>
      </c>
      <c r="AC40" s="35">
        <f>IF(AQ40="1",BI40,0)</f>
        <v>0</v>
      </c>
      <c r="AD40" s="35">
        <f>IF(AQ40="7",BH40,0)</f>
        <v>0</v>
      </c>
      <c r="AE40" s="35">
        <f>IF(AQ40="7",BI40,0)</f>
        <v>0</v>
      </c>
      <c r="AF40" s="35">
        <f>IF(AQ40="2",BH40,0)</f>
        <v>0</v>
      </c>
      <c r="AG40" s="35">
        <f>IF(AQ40="2",BI40,0)</f>
        <v>0</v>
      </c>
      <c r="AH40" s="35">
        <f>IF(AQ40="0",BJ40,0)</f>
        <v>0</v>
      </c>
      <c r="AI40" s="12" t="s">
        <v>57</v>
      </c>
      <c r="AJ40" s="35">
        <f>IF(AN40=0,L40,0)</f>
        <v>0</v>
      </c>
      <c r="AK40" s="35">
        <f>IF(AN40=12,L40,0)</f>
        <v>0</v>
      </c>
      <c r="AL40" s="35">
        <f>IF(AN40=21,L40,0)</f>
        <v>0</v>
      </c>
      <c r="AN40" s="35">
        <v>21</v>
      </c>
      <c r="AO40" s="35">
        <f>H40*0</f>
        <v>0</v>
      </c>
      <c r="AP40" s="35">
        <f>H40*(1-0)</f>
        <v>0</v>
      </c>
      <c r="AQ40" s="36" t="s">
        <v>61</v>
      </c>
      <c r="AV40" s="35">
        <f>AW40+AX40</f>
        <v>0</v>
      </c>
      <c r="AW40" s="35">
        <f>G40*AO40</f>
        <v>0</v>
      </c>
      <c r="AX40" s="35">
        <f>G40*AP40</f>
        <v>0</v>
      </c>
      <c r="AY40" s="36" t="s">
        <v>116</v>
      </c>
      <c r="AZ40" s="36" t="s">
        <v>68</v>
      </c>
      <c r="BA40" s="12" t="s">
        <v>69</v>
      </c>
      <c r="BC40" s="35">
        <f>AW40+AX40</f>
        <v>0</v>
      </c>
      <c r="BD40" s="35">
        <f>H40/(100-BE40)*100</f>
        <v>0</v>
      </c>
      <c r="BE40" s="35">
        <v>0</v>
      </c>
      <c r="BF40" s="35">
        <f>O40</f>
        <v>0</v>
      </c>
      <c r="BH40" s="35">
        <f>G40*AO40</f>
        <v>0</v>
      </c>
      <c r="BI40" s="35">
        <f>G40*AP40</f>
        <v>0</v>
      </c>
      <c r="BJ40" s="35">
        <f>G40*H40</f>
        <v>0</v>
      </c>
      <c r="BK40" s="35"/>
      <c r="BL40" s="35">
        <v>16</v>
      </c>
      <c r="BW40" s="35" t="str">
        <f>I40</f>
        <v>21</v>
      </c>
      <c r="BX40" s="4" t="s">
        <v>123</v>
      </c>
    </row>
    <row r="41" spans="1:76" ht="14.6" x14ac:dyDescent="0.4">
      <c r="A41" s="38"/>
      <c r="D41" s="39" t="s">
        <v>124</v>
      </c>
      <c r="E41" s="40" t="s">
        <v>56</v>
      </c>
      <c r="G41" s="41">
        <v>67.5</v>
      </c>
      <c r="P41" s="42"/>
    </row>
    <row r="42" spans="1:76" ht="14.6" x14ac:dyDescent="0.4">
      <c r="A42" s="2" t="s">
        <v>125</v>
      </c>
      <c r="B42" s="3" t="s">
        <v>57</v>
      </c>
      <c r="C42" s="3" t="s">
        <v>122</v>
      </c>
      <c r="D42" s="91" t="s">
        <v>126</v>
      </c>
      <c r="E42" s="86"/>
      <c r="F42" s="3" t="s">
        <v>101</v>
      </c>
      <c r="G42" s="35">
        <v>463.5</v>
      </c>
      <c r="H42" s="185"/>
      <c r="I42" s="36" t="s">
        <v>65</v>
      </c>
      <c r="J42" s="35">
        <f>G42*AO42</f>
        <v>0</v>
      </c>
      <c r="K42" s="35">
        <f>G42*AP42</f>
        <v>0</v>
      </c>
      <c r="L42" s="35">
        <f>G42*H42</f>
        <v>0</v>
      </c>
      <c r="M42" s="35">
        <f>L42*(1+BW42/100)</f>
        <v>0</v>
      </c>
      <c r="N42" s="35">
        <v>0</v>
      </c>
      <c r="O42" s="35">
        <f>G42*N42</f>
        <v>0</v>
      </c>
      <c r="P42" s="37" t="s">
        <v>66</v>
      </c>
      <c r="Z42" s="35">
        <f>IF(AQ42="5",BJ42,0)</f>
        <v>0</v>
      </c>
      <c r="AB42" s="35">
        <f>IF(AQ42="1",BH42,0)</f>
        <v>0</v>
      </c>
      <c r="AC42" s="35">
        <f>IF(AQ42="1",BI42,0)</f>
        <v>0</v>
      </c>
      <c r="AD42" s="35">
        <f>IF(AQ42="7",BH42,0)</f>
        <v>0</v>
      </c>
      <c r="AE42" s="35">
        <f>IF(AQ42="7",BI42,0)</f>
        <v>0</v>
      </c>
      <c r="AF42" s="35">
        <f>IF(AQ42="2",BH42,0)</f>
        <v>0</v>
      </c>
      <c r="AG42" s="35">
        <f>IF(AQ42="2",BI42,0)</f>
        <v>0</v>
      </c>
      <c r="AH42" s="35">
        <f>IF(AQ42="0",BJ42,0)</f>
        <v>0</v>
      </c>
      <c r="AI42" s="12" t="s">
        <v>57</v>
      </c>
      <c r="AJ42" s="35">
        <f>IF(AN42=0,L42,0)</f>
        <v>0</v>
      </c>
      <c r="AK42" s="35">
        <f>IF(AN42=12,L42,0)</f>
        <v>0</v>
      </c>
      <c r="AL42" s="35">
        <f>IF(AN42=21,L42,0)</f>
        <v>0</v>
      </c>
      <c r="AN42" s="35">
        <v>21</v>
      </c>
      <c r="AO42" s="35">
        <f>H42*0</f>
        <v>0</v>
      </c>
      <c r="AP42" s="35">
        <f>H42*(1-0)</f>
        <v>0</v>
      </c>
      <c r="AQ42" s="36" t="s">
        <v>61</v>
      </c>
      <c r="AV42" s="35">
        <f>AW42+AX42</f>
        <v>0</v>
      </c>
      <c r="AW42" s="35">
        <f>G42*AO42</f>
        <v>0</v>
      </c>
      <c r="AX42" s="35">
        <f>G42*AP42</f>
        <v>0</v>
      </c>
      <c r="AY42" s="36" t="s">
        <v>116</v>
      </c>
      <c r="AZ42" s="36" t="s">
        <v>68</v>
      </c>
      <c r="BA42" s="12" t="s">
        <v>69</v>
      </c>
      <c r="BC42" s="35">
        <f>AW42+AX42</f>
        <v>0</v>
      </c>
      <c r="BD42" s="35">
        <f>H42/(100-BE42)*100</f>
        <v>0</v>
      </c>
      <c r="BE42" s="35">
        <v>0</v>
      </c>
      <c r="BF42" s="35">
        <f>O42</f>
        <v>0</v>
      </c>
      <c r="BH42" s="35">
        <f>G42*AO42</f>
        <v>0</v>
      </c>
      <c r="BI42" s="35">
        <f>G42*AP42</f>
        <v>0</v>
      </c>
      <c r="BJ42" s="35">
        <f>G42*H42</f>
        <v>0</v>
      </c>
      <c r="BK42" s="35"/>
      <c r="BL42" s="35">
        <v>16</v>
      </c>
      <c r="BW42" s="35" t="str">
        <f>I42</f>
        <v>21</v>
      </c>
      <c r="BX42" s="4" t="s">
        <v>126</v>
      </c>
    </row>
    <row r="43" spans="1:76" ht="14.6" x14ac:dyDescent="0.4">
      <c r="A43" s="38"/>
      <c r="D43" s="39" t="s">
        <v>127</v>
      </c>
      <c r="E43" s="40" t="s">
        <v>56</v>
      </c>
      <c r="G43" s="41">
        <v>463.5</v>
      </c>
      <c r="P43" s="42"/>
    </row>
    <row r="44" spans="1:76" ht="14.6" x14ac:dyDescent="0.4">
      <c r="A44" s="2" t="s">
        <v>128</v>
      </c>
      <c r="B44" s="3" t="s">
        <v>57</v>
      </c>
      <c r="C44" s="3" t="s">
        <v>129</v>
      </c>
      <c r="D44" s="91" t="s">
        <v>130</v>
      </c>
      <c r="E44" s="86"/>
      <c r="F44" s="3" t="s">
        <v>101</v>
      </c>
      <c r="G44" s="35">
        <v>92.7</v>
      </c>
      <c r="H44" s="185"/>
      <c r="I44" s="36" t="s">
        <v>65</v>
      </c>
      <c r="J44" s="35">
        <f>G44*AO44</f>
        <v>0</v>
      </c>
      <c r="K44" s="35">
        <f>G44*AP44</f>
        <v>0</v>
      </c>
      <c r="L44" s="35">
        <f>G44*H44</f>
        <v>0</v>
      </c>
      <c r="M44" s="35">
        <f>L44*(1+BW44/100)</f>
        <v>0</v>
      </c>
      <c r="N44" s="35">
        <v>0</v>
      </c>
      <c r="O44" s="35">
        <f>G44*N44</f>
        <v>0</v>
      </c>
      <c r="P44" s="37" t="s">
        <v>66</v>
      </c>
      <c r="Z44" s="35">
        <f>IF(AQ44="5",BJ44,0)</f>
        <v>0</v>
      </c>
      <c r="AB44" s="35">
        <f>IF(AQ44="1",BH44,0)</f>
        <v>0</v>
      </c>
      <c r="AC44" s="35">
        <f>IF(AQ44="1",BI44,0)</f>
        <v>0</v>
      </c>
      <c r="AD44" s="35">
        <f>IF(AQ44="7",BH44,0)</f>
        <v>0</v>
      </c>
      <c r="AE44" s="35">
        <f>IF(AQ44="7",BI44,0)</f>
        <v>0</v>
      </c>
      <c r="AF44" s="35">
        <f>IF(AQ44="2",BH44,0)</f>
        <v>0</v>
      </c>
      <c r="AG44" s="35">
        <f>IF(AQ44="2",BI44,0)</f>
        <v>0</v>
      </c>
      <c r="AH44" s="35">
        <f>IF(AQ44="0",BJ44,0)</f>
        <v>0</v>
      </c>
      <c r="AI44" s="12" t="s">
        <v>57</v>
      </c>
      <c r="AJ44" s="35">
        <f>IF(AN44=0,L44,0)</f>
        <v>0</v>
      </c>
      <c r="AK44" s="35">
        <f>IF(AN44=12,L44,0)</f>
        <v>0</v>
      </c>
      <c r="AL44" s="35">
        <f>IF(AN44=21,L44,0)</f>
        <v>0</v>
      </c>
      <c r="AN44" s="35">
        <v>21</v>
      </c>
      <c r="AO44" s="35">
        <f>H44*0</f>
        <v>0</v>
      </c>
      <c r="AP44" s="35">
        <f>H44*(1-0)</f>
        <v>0</v>
      </c>
      <c r="AQ44" s="36" t="s">
        <v>61</v>
      </c>
      <c r="AV44" s="35">
        <f>AW44+AX44</f>
        <v>0</v>
      </c>
      <c r="AW44" s="35">
        <f>G44*AO44</f>
        <v>0</v>
      </c>
      <c r="AX44" s="35">
        <f>G44*AP44</f>
        <v>0</v>
      </c>
      <c r="AY44" s="36" t="s">
        <v>116</v>
      </c>
      <c r="AZ44" s="36" t="s">
        <v>68</v>
      </c>
      <c r="BA44" s="12" t="s">
        <v>69</v>
      </c>
      <c r="BC44" s="35">
        <f>AW44+AX44</f>
        <v>0</v>
      </c>
      <c r="BD44" s="35">
        <f>H44/(100-BE44)*100</f>
        <v>0</v>
      </c>
      <c r="BE44" s="35">
        <v>0</v>
      </c>
      <c r="BF44" s="35">
        <f>O44</f>
        <v>0</v>
      </c>
      <c r="BH44" s="35">
        <f>G44*AO44</f>
        <v>0</v>
      </c>
      <c r="BI44" s="35">
        <f>G44*AP44</f>
        <v>0</v>
      </c>
      <c r="BJ44" s="35">
        <f>G44*H44</f>
        <v>0</v>
      </c>
      <c r="BK44" s="35"/>
      <c r="BL44" s="35">
        <v>16</v>
      </c>
      <c r="BW44" s="35" t="str">
        <f>I44</f>
        <v>21</v>
      </c>
      <c r="BX44" s="4" t="s">
        <v>130</v>
      </c>
    </row>
    <row r="45" spans="1:76" ht="14.6" x14ac:dyDescent="0.4">
      <c r="A45" s="2" t="s">
        <v>112</v>
      </c>
      <c r="B45" s="3" t="s">
        <v>57</v>
      </c>
      <c r="C45" s="3" t="s">
        <v>131</v>
      </c>
      <c r="D45" s="91" t="s">
        <v>132</v>
      </c>
      <c r="E45" s="86"/>
      <c r="F45" s="3" t="s">
        <v>101</v>
      </c>
      <c r="G45" s="35">
        <v>13.5</v>
      </c>
      <c r="H45" s="185"/>
      <c r="I45" s="36" t="s">
        <v>65</v>
      </c>
      <c r="J45" s="35">
        <f>G45*AO45</f>
        <v>0</v>
      </c>
      <c r="K45" s="35">
        <f>G45*AP45</f>
        <v>0</v>
      </c>
      <c r="L45" s="35">
        <f>G45*H45</f>
        <v>0</v>
      </c>
      <c r="M45" s="35">
        <f>L45*(1+BW45/100)</f>
        <v>0</v>
      </c>
      <c r="N45" s="35">
        <v>0</v>
      </c>
      <c r="O45" s="35">
        <f>G45*N45</f>
        <v>0</v>
      </c>
      <c r="P45" s="37" t="s">
        <v>66</v>
      </c>
      <c r="Z45" s="35">
        <f>IF(AQ45="5",BJ45,0)</f>
        <v>0</v>
      </c>
      <c r="AB45" s="35">
        <f>IF(AQ45="1",BH45,0)</f>
        <v>0</v>
      </c>
      <c r="AC45" s="35">
        <f>IF(AQ45="1",BI45,0)</f>
        <v>0</v>
      </c>
      <c r="AD45" s="35">
        <f>IF(AQ45="7",BH45,0)</f>
        <v>0</v>
      </c>
      <c r="AE45" s="35">
        <f>IF(AQ45="7",BI45,0)</f>
        <v>0</v>
      </c>
      <c r="AF45" s="35">
        <f>IF(AQ45="2",BH45,0)</f>
        <v>0</v>
      </c>
      <c r="AG45" s="35">
        <f>IF(AQ45="2",BI45,0)</f>
        <v>0</v>
      </c>
      <c r="AH45" s="35">
        <f>IF(AQ45="0",BJ45,0)</f>
        <v>0</v>
      </c>
      <c r="AI45" s="12" t="s">
        <v>57</v>
      </c>
      <c r="AJ45" s="35">
        <f>IF(AN45=0,L45,0)</f>
        <v>0</v>
      </c>
      <c r="AK45" s="35">
        <f>IF(AN45=12,L45,0)</f>
        <v>0</v>
      </c>
      <c r="AL45" s="35">
        <f>IF(AN45=21,L45,0)</f>
        <v>0</v>
      </c>
      <c r="AN45" s="35">
        <v>21</v>
      </c>
      <c r="AO45" s="35">
        <f>H45*0</f>
        <v>0</v>
      </c>
      <c r="AP45" s="35">
        <f>H45*(1-0)</f>
        <v>0</v>
      </c>
      <c r="AQ45" s="36" t="s">
        <v>61</v>
      </c>
      <c r="AV45" s="35">
        <f>AW45+AX45</f>
        <v>0</v>
      </c>
      <c r="AW45" s="35">
        <f>G45*AO45</f>
        <v>0</v>
      </c>
      <c r="AX45" s="35">
        <f>G45*AP45</f>
        <v>0</v>
      </c>
      <c r="AY45" s="36" t="s">
        <v>116</v>
      </c>
      <c r="AZ45" s="36" t="s">
        <v>68</v>
      </c>
      <c r="BA45" s="12" t="s">
        <v>69</v>
      </c>
      <c r="BC45" s="35">
        <f>AW45+AX45</f>
        <v>0</v>
      </c>
      <c r="BD45" s="35">
        <f>H45/(100-BE45)*100</f>
        <v>0</v>
      </c>
      <c r="BE45" s="35">
        <v>0</v>
      </c>
      <c r="BF45" s="35">
        <f>O45</f>
        <v>0</v>
      </c>
      <c r="BH45" s="35">
        <f>G45*AO45</f>
        <v>0</v>
      </c>
      <c r="BI45" s="35">
        <f>G45*AP45</f>
        <v>0</v>
      </c>
      <c r="BJ45" s="35">
        <f>G45*H45</f>
        <v>0</v>
      </c>
      <c r="BK45" s="35"/>
      <c r="BL45" s="35">
        <v>16</v>
      </c>
      <c r="BW45" s="35" t="str">
        <f>I45</f>
        <v>21</v>
      </c>
      <c r="BX45" s="4" t="s">
        <v>132</v>
      </c>
    </row>
    <row r="46" spans="1:76" ht="14.6" x14ac:dyDescent="0.4">
      <c r="A46" s="31" t="s">
        <v>56</v>
      </c>
      <c r="B46" s="32" t="s">
        <v>57</v>
      </c>
      <c r="C46" s="32" t="s">
        <v>133</v>
      </c>
      <c r="D46" s="109" t="s">
        <v>134</v>
      </c>
      <c r="E46" s="110"/>
      <c r="F46" s="33" t="s">
        <v>4</v>
      </c>
      <c r="G46" s="33" t="s">
        <v>4</v>
      </c>
      <c r="H46" s="33" t="s">
        <v>4</v>
      </c>
      <c r="I46" s="33" t="s">
        <v>4</v>
      </c>
      <c r="J46" s="1">
        <f>SUM(J47:J50)</f>
        <v>0</v>
      </c>
      <c r="K46" s="1">
        <f>SUM(K47:K50)</f>
        <v>0</v>
      </c>
      <c r="L46" s="1">
        <f>SUM(L47:L50)</f>
        <v>0</v>
      </c>
      <c r="M46" s="1">
        <f>SUM(M47:M50)</f>
        <v>0</v>
      </c>
      <c r="N46" s="12" t="s">
        <v>56</v>
      </c>
      <c r="O46" s="1">
        <f>SUM(O47:O50)</f>
        <v>0</v>
      </c>
      <c r="P46" s="34" t="s">
        <v>56</v>
      </c>
      <c r="AI46" s="12" t="s">
        <v>57</v>
      </c>
      <c r="AS46" s="1">
        <f>SUM(AJ47:AJ50)</f>
        <v>0</v>
      </c>
      <c r="AT46" s="1">
        <f>SUM(AK47:AK50)</f>
        <v>0</v>
      </c>
      <c r="AU46" s="1">
        <f>SUM(AL47:AL50)</f>
        <v>0</v>
      </c>
    </row>
    <row r="47" spans="1:76" ht="14.6" x14ac:dyDescent="0.4">
      <c r="A47" s="2" t="s">
        <v>133</v>
      </c>
      <c r="B47" s="3" t="s">
        <v>57</v>
      </c>
      <c r="C47" s="3" t="s">
        <v>135</v>
      </c>
      <c r="D47" s="91" t="s">
        <v>136</v>
      </c>
      <c r="E47" s="86"/>
      <c r="F47" s="3" t="s">
        <v>101</v>
      </c>
      <c r="G47" s="35">
        <v>106.2</v>
      </c>
      <c r="H47" s="185"/>
      <c r="I47" s="36" t="s">
        <v>65</v>
      </c>
      <c r="J47" s="35">
        <f>G47*AO47</f>
        <v>0</v>
      </c>
      <c r="K47" s="35">
        <f>G47*AP47</f>
        <v>0</v>
      </c>
      <c r="L47" s="35">
        <f>G47*H47</f>
        <v>0</v>
      </c>
      <c r="M47" s="35">
        <f>L47*(1+BW47/100)</f>
        <v>0</v>
      </c>
      <c r="N47" s="35">
        <v>0</v>
      </c>
      <c r="O47" s="35">
        <f>G47*N47</f>
        <v>0</v>
      </c>
      <c r="P47" s="37" t="s">
        <v>66</v>
      </c>
      <c r="Z47" s="35">
        <f>IF(AQ47="5",BJ47,0)</f>
        <v>0</v>
      </c>
      <c r="AB47" s="35">
        <f>IF(AQ47="1",BH47,0)</f>
        <v>0</v>
      </c>
      <c r="AC47" s="35">
        <f>IF(AQ47="1",BI47,0)</f>
        <v>0</v>
      </c>
      <c r="AD47" s="35">
        <f>IF(AQ47="7",BH47,0)</f>
        <v>0</v>
      </c>
      <c r="AE47" s="35">
        <f>IF(AQ47="7",BI47,0)</f>
        <v>0</v>
      </c>
      <c r="AF47" s="35">
        <f>IF(AQ47="2",BH47,0)</f>
        <v>0</v>
      </c>
      <c r="AG47" s="35">
        <f>IF(AQ47="2",BI47,0)</f>
        <v>0</v>
      </c>
      <c r="AH47" s="35">
        <f>IF(AQ47="0",BJ47,0)</f>
        <v>0</v>
      </c>
      <c r="AI47" s="12" t="s">
        <v>57</v>
      </c>
      <c r="AJ47" s="35">
        <f>IF(AN47=0,L47,0)</f>
        <v>0</v>
      </c>
      <c r="AK47" s="35">
        <f>IF(AN47=12,L47,0)</f>
        <v>0</v>
      </c>
      <c r="AL47" s="35">
        <f>IF(AN47=21,L47,0)</f>
        <v>0</v>
      </c>
      <c r="AN47" s="35">
        <v>21</v>
      </c>
      <c r="AO47" s="35">
        <f>H47*0</f>
        <v>0</v>
      </c>
      <c r="AP47" s="35">
        <f>H47*(1-0)</f>
        <v>0</v>
      </c>
      <c r="AQ47" s="36" t="s">
        <v>61</v>
      </c>
      <c r="AV47" s="35">
        <f>AW47+AX47</f>
        <v>0</v>
      </c>
      <c r="AW47" s="35">
        <f>G47*AO47</f>
        <v>0</v>
      </c>
      <c r="AX47" s="35">
        <f>G47*AP47</f>
        <v>0</v>
      </c>
      <c r="AY47" s="36" t="s">
        <v>137</v>
      </c>
      <c r="AZ47" s="36" t="s">
        <v>68</v>
      </c>
      <c r="BA47" s="12" t="s">
        <v>69</v>
      </c>
      <c r="BC47" s="35">
        <f>AW47+AX47</f>
        <v>0</v>
      </c>
      <c r="BD47" s="35">
        <f>H47/(100-BE47)*100</f>
        <v>0</v>
      </c>
      <c r="BE47" s="35">
        <v>0</v>
      </c>
      <c r="BF47" s="35">
        <f>O47</f>
        <v>0</v>
      </c>
      <c r="BH47" s="35">
        <f>G47*AO47</f>
        <v>0</v>
      </c>
      <c r="BI47" s="35">
        <f>G47*AP47</f>
        <v>0</v>
      </c>
      <c r="BJ47" s="35">
        <f>G47*H47</f>
        <v>0</v>
      </c>
      <c r="BK47" s="35"/>
      <c r="BL47" s="35">
        <v>17</v>
      </c>
      <c r="BW47" s="35" t="str">
        <f>I47</f>
        <v>21</v>
      </c>
      <c r="BX47" s="4" t="s">
        <v>136</v>
      </c>
    </row>
    <row r="48" spans="1:76" ht="14.6" x14ac:dyDescent="0.4">
      <c r="A48" s="38"/>
      <c r="D48" s="39" t="s">
        <v>138</v>
      </c>
      <c r="E48" s="40" t="s">
        <v>56</v>
      </c>
      <c r="G48" s="41">
        <v>106.2</v>
      </c>
      <c r="P48" s="42"/>
    </row>
    <row r="49" spans="1:76" ht="13.5" customHeight="1" x14ac:dyDescent="0.4">
      <c r="A49" s="38"/>
      <c r="C49" s="44" t="s">
        <v>139</v>
      </c>
      <c r="D49" s="114" t="s">
        <v>140</v>
      </c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6"/>
    </row>
    <row r="50" spans="1:76" ht="14.6" x14ac:dyDescent="0.4">
      <c r="A50" s="2" t="s">
        <v>141</v>
      </c>
      <c r="B50" s="3" t="s">
        <v>57</v>
      </c>
      <c r="C50" s="3" t="s">
        <v>142</v>
      </c>
      <c r="D50" s="91" t="s">
        <v>143</v>
      </c>
      <c r="E50" s="86"/>
      <c r="F50" s="3" t="s">
        <v>101</v>
      </c>
      <c r="G50" s="35">
        <v>18.98</v>
      </c>
      <c r="H50" s="185"/>
      <c r="I50" s="36" t="s">
        <v>65</v>
      </c>
      <c r="J50" s="35">
        <f>G50*AO50</f>
        <v>0</v>
      </c>
      <c r="K50" s="35">
        <f>G50*AP50</f>
        <v>0</v>
      </c>
      <c r="L50" s="35">
        <f>G50*H50</f>
        <v>0</v>
      </c>
      <c r="M50" s="35">
        <f>L50*(1+BW50/100)</f>
        <v>0</v>
      </c>
      <c r="N50" s="35">
        <v>0</v>
      </c>
      <c r="O50" s="35">
        <f>G50*N50</f>
        <v>0</v>
      </c>
      <c r="P50" s="37" t="s">
        <v>66</v>
      </c>
      <c r="Z50" s="35">
        <f>IF(AQ50="5",BJ50,0)</f>
        <v>0</v>
      </c>
      <c r="AB50" s="35">
        <f>IF(AQ50="1",BH50,0)</f>
        <v>0</v>
      </c>
      <c r="AC50" s="35">
        <f>IF(AQ50="1",BI50,0)</f>
        <v>0</v>
      </c>
      <c r="AD50" s="35">
        <f>IF(AQ50="7",BH50,0)</f>
        <v>0</v>
      </c>
      <c r="AE50" s="35">
        <f>IF(AQ50="7",BI50,0)</f>
        <v>0</v>
      </c>
      <c r="AF50" s="35">
        <f>IF(AQ50="2",BH50,0)</f>
        <v>0</v>
      </c>
      <c r="AG50" s="35">
        <f>IF(AQ50="2",BI50,0)</f>
        <v>0</v>
      </c>
      <c r="AH50" s="35">
        <f>IF(AQ50="0",BJ50,0)</f>
        <v>0</v>
      </c>
      <c r="AI50" s="12" t="s">
        <v>57</v>
      </c>
      <c r="AJ50" s="35">
        <f>IF(AN50=0,L50,0)</f>
        <v>0</v>
      </c>
      <c r="AK50" s="35">
        <f>IF(AN50=12,L50,0)</f>
        <v>0</v>
      </c>
      <c r="AL50" s="35">
        <f>IF(AN50=21,L50,0)</f>
        <v>0</v>
      </c>
      <c r="AN50" s="35">
        <v>21</v>
      </c>
      <c r="AO50" s="35">
        <f>H50*0</f>
        <v>0</v>
      </c>
      <c r="AP50" s="35">
        <f>H50*(1-0)</f>
        <v>0</v>
      </c>
      <c r="AQ50" s="36" t="s">
        <v>61</v>
      </c>
      <c r="AV50" s="35">
        <f>AW50+AX50</f>
        <v>0</v>
      </c>
      <c r="AW50" s="35">
        <f>G50*AO50</f>
        <v>0</v>
      </c>
      <c r="AX50" s="35">
        <f>G50*AP50</f>
        <v>0</v>
      </c>
      <c r="AY50" s="36" t="s">
        <v>137</v>
      </c>
      <c r="AZ50" s="36" t="s">
        <v>68</v>
      </c>
      <c r="BA50" s="12" t="s">
        <v>69</v>
      </c>
      <c r="BC50" s="35">
        <f>AW50+AX50</f>
        <v>0</v>
      </c>
      <c r="BD50" s="35">
        <f>H50/(100-BE50)*100</f>
        <v>0</v>
      </c>
      <c r="BE50" s="35">
        <v>0</v>
      </c>
      <c r="BF50" s="35">
        <f>O50</f>
        <v>0</v>
      </c>
      <c r="BH50" s="35">
        <f>G50*AO50</f>
        <v>0</v>
      </c>
      <c r="BI50" s="35">
        <f>G50*AP50</f>
        <v>0</v>
      </c>
      <c r="BJ50" s="35">
        <f>G50*H50</f>
        <v>0</v>
      </c>
      <c r="BK50" s="35"/>
      <c r="BL50" s="35">
        <v>17</v>
      </c>
      <c r="BW50" s="35" t="str">
        <f>I50</f>
        <v>21</v>
      </c>
      <c r="BX50" s="4" t="s">
        <v>143</v>
      </c>
    </row>
    <row r="51" spans="1:76" ht="13.5" customHeight="1" x14ac:dyDescent="0.4">
      <c r="A51" s="38"/>
      <c r="C51" s="43" t="s">
        <v>80</v>
      </c>
      <c r="D51" s="111" t="s">
        <v>144</v>
      </c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3"/>
    </row>
    <row r="52" spans="1:76" ht="14.6" x14ac:dyDescent="0.4">
      <c r="A52" s="38"/>
      <c r="D52" s="39" t="s">
        <v>145</v>
      </c>
      <c r="E52" s="40" t="s">
        <v>56</v>
      </c>
      <c r="G52" s="41">
        <v>18.98</v>
      </c>
      <c r="P52" s="42"/>
    </row>
    <row r="53" spans="1:76" ht="14.6" x14ac:dyDescent="0.4">
      <c r="A53" s="31" t="s">
        <v>56</v>
      </c>
      <c r="B53" s="32" t="s">
        <v>57</v>
      </c>
      <c r="C53" s="32" t="s">
        <v>141</v>
      </c>
      <c r="D53" s="109" t="s">
        <v>146</v>
      </c>
      <c r="E53" s="110"/>
      <c r="F53" s="33" t="s">
        <v>4</v>
      </c>
      <c r="G53" s="33" t="s">
        <v>4</v>
      </c>
      <c r="H53" s="33" t="s">
        <v>4</v>
      </c>
      <c r="I53" s="33" t="s">
        <v>4</v>
      </c>
      <c r="J53" s="1">
        <f>SUM(J54:J58)</f>
        <v>0</v>
      </c>
      <c r="K53" s="1">
        <f>SUM(K54:K58)</f>
        <v>0</v>
      </c>
      <c r="L53" s="1">
        <f>SUM(L54:L58)</f>
        <v>0</v>
      </c>
      <c r="M53" s="1">
        <f>SUM(M54:M58)</f>
        <v>0</v>
      </c>
      <c r="N53" s="12" t="s">
        <v>56</v>
      </c>
      <c r="O53" s="1">
        <f>SUM(O54:O58)</f>
        <v>0</v>
      </c>
      <c r="P53" s="34" t="s">
        <v>56</v>
      </c>
      <c r="AI53" s="12" t="s">
        <v>57</v>
      </c>
      <c r="AS53" s="1">
        <f>SUM(AJ54:AJ58)</f>
        <v>0</v>
      </c>
      <c r="AT53" s="1">
        <f>SUM(AK54:AK58)</f>
        <v>0</v>
      </c>
      <c r="AU53" s="1">
        <f>SUM(AL54:AL58)</f>
        <v>0</v>
      </c>
    </row>
    <row r="54" spans="1:76" ht="14.6" x14ac:dyDescent="0.4">
      <c r="A54" s="2" t="s">
        <v>147</v>
      </c>
      <c r="B54" s="3" t="s">
        <v>57</v>
      </c>
      <c r="C54" s="3" t="s">
        <v>148</v>
      </c>
      <c r="D54" s="91" t="s">
        <v>149</v>
      </c>
      <c r="E54" s="86"/>
      <c r="F54" s="3" t="s">
        <v>64</v>
      </c>
      <c r="G54" s="35">
        <v>560</v>
      </c>
      <c r="H54" s="185"/>
      <c r="I54" s="36" t="s">
        <v>65</v>
      </c>
      <c r="J54" s="35">
        <f>G54*AO54</f>
        <v>0</v>
      </c>
      <c r="K54" s="35">
        <f>G54*AP54</f>
        <v>0</v>
      </c>
      <c r="L54" s="35">
        <f>G54*H54</f>
        <v>0</v>
      </c>
      <c r="M54" s="35">
        <f>L54*(1+BW54/100)</f>
        <v>0</v>
      </c>
      <c r="N54" s="35">
        <v>0</v>
      </c>
      <c r="O54" s="35">
        <f>G54*N54</f>
        <v>0</v>
      </c>
      <c r="P54" s="37" t="s">
        <v>66</v>
      </c>
      <c r="Z54" s="35">
        <f>IF(AQ54="5",BJ54,0)</f>
        <v>0</v>
      </c>
      <c r="AB54" s="35">
        <f>IF(AQ54="1",BH54,0)</f>
        <v>0</v>
      </c>
      <c r="AC54" s="35">
        <f>IF(AQ54="1",BI54,0)</f>
        <v>0</v>
      </c>
      <c r="AD54" s="35">
        <f>IF(AQ54="7",BH54,0)</f>
        <v>0</v>
      </c>
      <c r="AE54" s="35">
        <f>IF(AQ54="7",BI54,0)</f>
        <v>0</v>
      </c>
      <c r="AF54" s="35">
        <f>IF(AQ54="2",BH54,0)</f>
        <v>0</v>
      </c>
      <c r="AG54" s="35">
        <f>IF(AQ54="2",BI54,0)</f>
        <v>0</v>
      </c>
      <c r="AH54" s="35">
        <f>IF(AQ54="0",BJ54,0)</f>
        <v>0</v>
      </c>
      <c r="AI54" s="12" t="s">
        <v>57</v>
      </c>
      <c r="AJ54" s="35">
        <f>IF(AN54=0,L54,0)</f>
        <v>0</v>
      </c>
      <c r="AK54" s="35">
        <f>IF(AN54=12,L54,0)</f>
        <v>0</v>
      </c>
      <c r="AL54" s="35">
        <f>IF(AN54=21,L54,0)</f>
        <v>0</v>
      </c>
      <c r="AN54" s="35">
        <v>21</v>
      </c>
      <c r="AO54" s="35">
        <f>H54*0.072542373</f>
        <v>0</v>
      </c>
      <c r="AP54" s="35">
        <f>H54*(1-0.072542373)</f>
        <v>0</v>
      </c>
      <c r="AQ54" s="36" t="s">
        <v>61</v>
      </c>
      <c r="AV54" s="35">
        <f>AW54+AX54</f>
        <v>0</v>
      </c>
      <c r="AW54" s="35">
        <f>G54*AO54</f>
        <v>0</v>
      </c>
      <c r="AX54" s="35">
        <f>G54*AP54</f>
        <v>0</v>
      </c>
      <c r="AY54" s="36" t="s">
        <v>150</v>
      </c>
      <c r="AZ54" s="36" t="s">
        <v>68</v>
      </c>
      <c r="BA54" s="12" t="s">
        <v>69</v>
      </c>
      <c r="BC54" s="35">
        <f>AW54+AX54</f>
        <v>0</v>
      </c>
      <c r="BD54" s="35">
        <f>H54/(100-BE54)*100</f>
        <v>0</v>
      </c>
      <c r="BE54" s="35">
        <v>0</v>
      </c>
      <c r="BF54" s="35">
        <f>O54</f>
        <v>0</v>
      </c>
      <c r="BH54" s="35">
        <f>G54*AO54</f>
        <v>0</v>
      </c>
      <c r="BI54" s="35">
        <f>G54*AP54</f>
        <v>0</v>
      </c>
      <c r="BJ54" s="35">
        <f>G54*H54</f>
        <v>0</v>
      </c>
      <c r="BK54" s="35"/>
      <c r="BL54" s="35">
        <v>18</v>
      </c>
      <c r="BW54" s="35" t="str">
        <f>I54</f>
        <v>21</v>
      </c>
      <c r="BX54" s="4" t="s">
        <v>149</v>
      </c>
    </row>
    <row r="55" spans="1:76" ht="14.6" x14ac:dyDescent="0.4">
      <c r="A55" s="2" t="s">
        <v>151</v>
      </c>
      <c r="B55" s="3" t="s">
        <v>57</v>
      </c>
      <c r="C55" s="3" t="s">
        <v>152</v>
      </c>
      <c r="D55" s="91" t="s">
        <v>153</v>
      </c>
      <c r="E55" s="86"/>
      <c r="F55" s="3" t="s">
        <v>64</v>
      </c>
      <c r="G55" s="35">
        <v>450</v>
      </c>
      <c r="H55" s="185"/>
      <c r="I55" s="36" t="s">
        <v>65</v>
      </c>
      <c r="J55" s="35">
        <f>G55*AO55</f>
        <v>0</v>
      </c>
      <c r="K55" s="35">
        <f>G55*AP55</f>
        <v>0</v>
      </c>
      <c r="L55" s="35">
        <f>G55*H55</f>
        <v>0</v>
      </c>
      <c r="M55" s="35">
        <f>L55*(1+BW55/100)</f>
        <v>0</v>
      </c>
      <c r="N55" s="35">
        <v>0</v>
      </c>
      <c r="O55" s="35">
        <f>G55*N55</f>
        <v>0</v>
      </c>
      <c r="P55" s="37" t="s">
        <v>66</v>
      </c>
      <c r="Z55" s="35">
        <f>IF(AQ55="5",BJ55,0)</f>
        <v>0</v>
      </c>
      <c r="AB55" s="35">
        <f>IF(AQ55="1",BH55,0)</f>
        <v>0</v>
      </c>
      <c r="AC55" s="35">
        <f>IF(AQ55="1",BI55,0)</f>
        <v>0</v>
      </c>
      <c r="AD55" s="35">
        <f>IF(AQ55="7",BH55,0)</f>
        <v>0</v>
      </c>
      <c r="AE55" s="35">
        <f>IF(AQ55="7",BI55,0)</f>
        <v>0</v>
      </c>
      <c r="AF55" s="35">
        <f>IF(AQ55="2",BH55,0)</f>
        <v>0</v>
      </c>
      <c r="AG55" s="35">
        <f>IF(AQ55="2",BI55,0)</f>
        <v>0</v>
      </c>
      <c r="AH55" s="35">
        <f>IF(AQ55="0",BJ55,0)</f>
        <v>0</v>
      </c>
      <c r="AI55" s="12" t="s">
        <v>57</v>
      </c>
      <c r="AJ55" s="35">
        <f>IF(AN55=0,L55,0)</f>
        <v>0</v>
      </c>
      <c r="AK55" s="35">
        <f>IF(AN55=12,L55,0)</f>
        <v>0</v>
      </c>
      <c r="AL55" s="35">
        <f>IF(AN55=21,L55,0)</f>
        <v>0</v>
      </c>
      <c r="AN55" s="35">
        <v>21</v>
      </c>
      <c r="AO55" s="35">
        <f>H55*0</f>
        <v>0</v>
      </c>
      <c r="AP55" s="35">
        <f>H55*(1-0)</f>
        <v>0</v>
      </c>
      <c r="AQ55" s="36" t="s">
        <v>61</v>
      </c>
      <c r="AV55" s="35">
        <f>AW55+AX55</f>
        <v>0</v>
      </c>
      <c r="AW55" s="35">
        <f>G55*AO55</f>
        <v>0</v>
      </c>
      <c r="AX55" s="35">
        <f>G55*AP55</f>
        <v>0</v>
      </c>
      <c r="AY55" s="36" t="s">
        <v>150</v>
      </c>
      <c r="AZ55" s="36" t="s">
        <v>68</v>
      </c>
      <c r="BA55" s="12" t="s">
        <v>69</v>
      </c>
      <c r="BC55" s="35">
        <f>AW55+AX55</f>
        <v>0</v>
      </c>
      <c r="BD55" s="35">
        <f>H55/(100-BE55)*100</f>
        <v>0</v>
      </c>
      <c r="BE55" s="35">
        <v>0</v>
      </c>
      <c r="BF55" s="35">
        <f>O55</f>
        <v>0</v>
      </c>
      <c r="BH55" s="35">
        <f>G55*AO55</f>
        <v>0</v>
      </c>
      <c r="BI55" s="35">
        <f>G55*AP55</f>
        <v>0</v>
      </c>
      <c r="BJ55" s="35">
        <f>G55*H55</f>
        <v>0</v>
      </c>
      <c r="BK55" s="35"/>
      <c r="BL55" s="35">
        <v>18</v>
      </c>
      <c r="BW55" s="35" t="str">
        <f>I55</f>
        <v>21</v>
      </c>
      <c r="BX55" s="4" t="s">
        <v>153</v>
      </c>
    </row>
    <row r="56" spans="1:76" ht="14.6" x14ac:dyDescent="0.4">
      <c r="A56" s="2" t="s">
        <v>65</v>
      </c>
      <c r="B56" s="3" t="s">
        <v>57</v>
      </c>
      <c r="C56" s="3" t="s">
        <v>154</v>
      </c>
      <c r="D56" s="91" t="s">
        <v>155</v>
      </c>
      <c r="E56" s="86"/>
      <c r="F56" s="3" t="s">
        <v>64</v>
      </c>
      <c r="G56" s="35">
        <v>560</v>
      </c>
      <c r="H56" s="185"/>
      <c r="I56" s="36" t="s">
        <v>65</v>
      </c>
      <c r="J56" s="35">
        <f>G56*AO56</f>
        <v>0</v>
      </c>
      <c r="K56" s="35">
        <f>G56*AP56</f>
        <v>0</v>
      </c>
      <c r="L56" s="35">
        <f>G56*H56</f>
        <v>0</v>
      </c>
      <c r="M56" s="35">
        <f>L56*(1+BW56/100)</f>
        <v>0</v>
      </c>
      <c r="N56" s="35">
        <v>0</v>
      </c>
      <c r="O56" s="35">
        <f>G56*N56</f>
        <v>0</v>
      </c>
      <c r="P56" s="37" t="s">
        <v>66</v>
      </c>
      <c r="Z56" s="35">
        <f>IF(AQ56="5",BJ56,0)</f>
        <v>0</v>
      </c>
      <c r="AB56" s="35">
        <f>IF(AQ56="1",BH56,0)</f>
        <v>0</v>
      </c>
      <c r="AC56" s="35">
        <f>IF(AQ56="1",BI56,0)</f>
        <v>0</v>
      </c>
      <c r="AD56" s="35">
        <f>IF(AQ56="7",BH56,0)</f>
        <v>0</v>
      </c>
      <c r="AE56" s="35">
        <f>IF(AQ56="7",BI56,0)</f>
        <v>0</v>
      </c>
      <c r="AF56" s="35">
        <f>IF(AQ56="2",BH56,0)</f>
        <v>0</v>
      </c>
      <c r="AG56" s="35">
        <f>IF(AQ56="2",BI56,0)</f>
        <v>0</v>
      </c>
      <c r="AH56" s="35">
        <f>IF(AQ56="0",BJ56,0)</f>
        <v>0</v>
      </c>
      <c r="AI56" s="12" t="s">
        <v>57</v>
      </c>
      <c r="AJ56" s="35">
        <f>IF(AN56=0,L56,0)</f>
        <v>0</v>
      </c>
      <c r="AK56" s="35">
        <f>IF(AN56=12,L56,0)</f>
        <v>0</v>
      </c>
      <c r="AL56" s="35">
        <f>IF(AN56=21,L56,0)</f>
        <v>0</v>
      </c>
      <c r="AN56" s="35">
        <v>21</v>
      </c>
      <c r="AO56" s="35">
        <f>H56*0</f>
        <v>0</v>
      </c>
      <c r="AP56" s="35">
        <f>H56*(1-0)</f>
        <v>0</v>
      </c>
      <c r="AQ56" s="36" t="s">
        <v>61</v>
      </c>
      <c r="AV56" s="35">
        <f>AW56+AX56</f>
        <v>0</v>
      </c>
      <c r="AW56" s="35">
        <f>G56*AO56</f>
        <v>0</v>
      </c>
      <c r="AX56" s="35">
        <f>G56*AP56</f>
        <v>0</v>
      </c>
      <c r="AY56" s="36" t="s">
        <v>150</v>
      </c>
      <c r="AZ56" s="36" t="s">
        <v>68</v>
      </c>
      <c r="BA56" s="12" t="s">
        <v>69</v>
      </c>
      <c r="BC56" s="35">
        <f>AW56+AX56</f>
        <v>0</v>
      </c>
      <c r="BD56" s="35">
        <f>H56/(100-BE56)*100</f>
        <v>0</v>
      </c>
      <c r="BE56" s="35">
        <v>0</v>
      </c>
      <c r="BF56" s="35">
        <f>O56</f>
        <v>0</v>
      </c>
      <c r="BH56" s="35">
        <f>G56*AO56</f>
        <v>0</v>
      </c>
      <c r="BI56" s="35">
        <f>G56*AP56</f>
        <v>0</v>
      </c>
      <c r="BJ56" s="35">
        <f>G56*H56</f>
        <v>0</v>
      </c>
      <c r="BK56" s="35"/>
      <c r="BL56" s="35">
        <v>18</v>
      </c>
      <c r="BW56" s="35" t="str">
        <f>I56</f>
        <v>21</v>
      </c>
      <c r="BX56" s="4" t="s">
        <v>155</v>
      </c>
    </row>
    <row r="57" spans="1:76" ht="14.6" x14ac:dyDescent="0.4">
      <c r="A57" s="38"/>
      <c r="D57" s="39" t="s">
        <v>156</v>
      </c>
      <c r="E57" s="40" t="s">
        <v>56</v>
      </c>
      <c r="G57" s="41">
        <v>560</v>
      </c>
      <c r="P57" s="42"/>
    </row>
    <row r="58" spans="1:76" ht="14.6" x14ac:dyDescent="0.4">
      <c r="A58" s="2" t="s">
        <v>157</v>
      </c>
      <c r="B58" s="3" t="s">
        <v>57</v>
      </c>
      <c r="C58" s="3" t="s">
        <v>158</v>
      </c>
      <c r="D58" s="91" t="s">
        <v>159</v>
      </c>
      <c r="E58" s="86"/>
      <c r="F58" s="3" t="s">
        <v>64</v>
      </c>
      <c r="G58" s="35">
        <v>312.8</v>
      </c>
      <c r="H58" s="185"/>
      <c r="I58" s="36" t="s">
        <v>65</v>
      </c>
      <c r="J58" s="35">
        <f>G58*AO58</f>
        <v>0</v>
      </c>
      <c r="K58" s="35">
        <f>G58*AP58</f>
        <v>0</v>
      </c>
      <c r="L58" s="35">
        <f>G58*H58</f>
        <v>0</v>
      </c>
      <c r="M58" s="35">
        <f>L58*(1+BW58/100)</f>
        <v>0</v>
      </c>
      <c r="N58" s="35">
        <v>0</v>
      </c>
      <c r="O58" s="35">
        <f>G58*N58</f>
        <v>0</v>
      </c>
      <c r="P58" s="37" t="s">
        <v>66</v>
      </c>
      <c r="Z58" s="35">
        <f>IF(AQ58="5",BJ58,0)</f>
        <v>0</v>
      </c>
      <c r="AB58" s="35">
        <f>IF(AQ58="1",BH58,0)</f>
        <v>0</v>
      </c>
      <c r="AC58" s="35">
        <f>IF(AQ58="1",BI58,0)</f>
        <v>0</v>
      </c>
      <c r="AD58" s="35">
        <f>IF(AQ58="7",BH58,0)</f>
        <v>0</v>
      </c>
      <c r="AE58" s="35">
        <f>IF(AQ58="7",BI58,0)</f>
        <v>0</v>
      </c>
      <c r="AF58" s="35">
        <f>IF(AQ58="2",BH58,0)</f>
        <v>0</v>
      </c>
      <c r="AG58" s="35">
        <f>IF(AQ58="2",BI58,0)</f>
        <v>0</v>
      </c>
      <c r="AH58" s="35">
        <f>IF(AQ58="0",BJ58,0)</f>
        <v>0</v>
      </c>
      <c r="AI58" s="12" t="s">
        <v>57</v>
      </c>
      <c r="AJ58" s="35">
        <f>IF(AN58=0,L58,0)</f>
        <v>0</v>
      </c>
      <c r="AK58" s="35">
        <f>IF(AN58=12,L58,0)</f>
        <v>0</v>
      </c>
      <c r="AL58" s="35">
        <f>IF(AN58=21,L58,0)</f>
        <v>0</v>
      </c>
      <c r="AN58" s="35">
        <v>21</v>
      </c>
      <c r="AO58" s="35">
        <f>H58*0</f>
        <v>0</v>
      </c>
      <c r="AP58" s="35">
        <f>H58*(1-0)</f>
        <v>0</v>
      </c>
      <c r="AQ58" s="36" t="s">
        <v>61</v>
      </c>
      <c r="AV58" s="35">
        <f>AW58+AX58</f>
        <v>0</v>
      </c>
      <c r="AW58" s="35">
        <f>G58*AO58</f>
        <v>0</v>
      </c>
      <c r="AX58" s="35">
        <f>G58*AP58</f>
        <v>0</v>
      </c>
      <c r="AY58" s="36" t="s">
        <v>150</v>
      </c>
      <c r="AZ58" s="36" t="s">
        <v>68</v>
      </c>
      <c r="BA58" s="12" t="s">
        <v>69</v>
      </c>
      <c r="BC58" s="35">
        <f>AW58+AX58</f>
        <v>0</v>
      </c>
      <c r="BD58" s="35">
        <f>H58/(100-BE58)*100</f>
        <v>0</v>
      </c>
      <c r="BE58" s="35">
        <v>0</v>
      </c>
      <c r="BF58" s="35">
        <f>O58</f>
        <v>0</v>
      </c>
      <c r="BH58" s="35">
        <f>G58*AO58</f>
        <v>0</v>
      </c>
      <c r="BI58" s="35">
        <f>G58*AP58</f>
        <v>0</v>
      </c>
      <c r="BJ58" s="35">
        <f>G58*H58</f>
        <v>0</v>
      </c>
      <c r="BK58" s="35"/>
      <c r="BL58" s="35">
        <v>18</v>
      </c>
      <c r="BW58" s="35" t="str">
        <f>I58</f>
        <v>21</v>
      </c>
      <c r="BX58" s="4" t="s">
        <v>159</v>
      </c>
    </row>
    <row r="59" spans="1:76" ht="13.5" customHeight="1" x14ac:dyDescent="0.4">
      <c r="A59" s="38"/>
      <c r="C59" s="43" t="s">
        <v>80</v>
      </c>
      <c r="D59" s="111" t="s">
        <v>160</v>
      </c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3"/>
    </row>
    <row r="60" spans="1:76" ht="14.6" x14ac:dyDescent="0.4">
      <c r="A60" s="38"/>
      <c r="D60" s="39" t="s">
        <v>161</v>
      </c>
      <c r="E60" s="40" t="s">
        <v>56</v>
      </c>
      <c r="G60" s="41">
        <v>312.8</v>
      </c>
      <c r="P60" s="42"/>
    </row>
    <row r="61" spans="1:76" ht="14.6" x14ac:dyDescent="0.4">
      <c r="A61" s="31" t="s">
        <v>56</v>
      </c>
      <c r="B61" s="32" t="s">
        <v>57</v>
      </c>
      <c r="C61" s="32" t="s">
        <v>162</v>
      </c>
      <c r="D61" s="109" t="s">
        <v>163</v>
      </c>
      <c r="E61" s="110"/>
      <c r="F61" s="33" t="s">
        <v>4</v>
      </c>
      <c r="G61" s="33" t="s">
        <v>4</v>
      </c>
      <c r="H61" s="33" t="s">
        <v>4</v>
      </c>
      <c r="I61" s="33" t="s">
        <v>4</v>
      </c>
      <c r="J61" s="1">
        <f>SUM(J62:J75)</f>
        <v>0</v>
      </c>
      <c r="K61" s="1">
        <f>SUM(K62:K75)</f>
        <v>0</v>
      </c>
      <c r="L61" s="1">
        <f>SUM(L62:L75)</f>
        <v>0</v>
      </c>
      <c r="M61" s="1">
        <f>SUM(M62:M75)</f>
        <v>0</v>
      </c>
      <c r="N61" s="12" t="s">
        <v>56</v>
      </c>
      <c r="O61" s="1">
        <f>SUM(O62:O75)</f>
        <v>249.05442999999997</v>
      </c>
      <c r="P61" s="34" t="s">
        <v>56</v>
      </c>
      <c r="AI61" s="12" t="s">
        <v>57</v>
      </c>
      <c r="AS61" s="1">
        <f>SUM(AJ62:AJ75)</f>
        <v>0</v>
      </c>
      <c r="AT61" s="1">
        <f>SUM(AK62:AK75)</f>
        <v>0</v>
      </c>
      <c r="AU61" s="1">
        <f>SUM(AL62:AL75)</f>
        <v>0</v>
      </c>
    </row>
    <row r="62" spans="1:76" ht="14.6" x14ac:dyDescent="0.4">
      <c r="A62" s="2" t="s">
        <v>164</v>
      </c>
      <c r="B62" s="3" t="s">
        <v>57</v>
      </c>
      <c r="C62" s="3" t="s">
        <v>165</v>
      </c>
      <c r="D62" s="91" t="s">
        <v>166</v>
      </c>
      <c r="E62" s="86"/>
      <c r="F62" s="3" t="s">
        <v>64</v>
      </c>
      <c r="G62" s="35">
        <v>68.86</v>
      </c>
      <c r="H62" s="185"/>
      <c r="I62" s="36" t="s">
        <v>65</v>
      </c>
      <c r="J62" s="35">
        <v>0</v>
      </c>
      <c r="K62" s="35">
        <f>H62*G62</f>
        <v>0</v>
      </c>
      <c r="L62" s="35">
        <f>G62*H62</f>
        <v>0</v>
      </c>
      <c r="M62" s="35">
        <f>L62*(1+BW62/100)</f>
        <v>0</v>
      </c>
      <c r="N62" s="35">
        <v>0.105</v>
      </c>
      <c r="O62" s="35">
        <f>G62*N62</f>
        <v>7.2302999999999997</v>
      </c>
      <c r="P62" s="37" t="s">
        <v>66</v>
      </c>
      <c r="Z62" s="35">
        <f>IF(AQ62="5",BJ62,0)</f>
        <v>0</v>
      </c>
      <c r="AB62" s="35">
        <f>IF(AQ62="1",BH62,0)</f>
        <v>0</v>
      </c>
      <c r="AC62" s="35">
        <f>IF(AQ62="1",BI62,0)</f>
        <v>0</v>
      </c>
      <c r="AD62" s="35">
        <f>IF(AQ62="7",BH62,0)</f>
        <v>0</v>
      </c>
      <c r="AE62" s="35">
        <f>IF(AQ62="7",BI62,0)</f>
        <v>0</v>
      </c>
      <c r="AF62" s="35">
        <f>IF(AQ62="2",BH62,0)</f>
        <v>0</v>
      </c>
      <c r="AG62" s="35">
        <f>IF(AQ62="2",BI62,0)</f>
        <v>0</v>
      </c>
      <c r="AH62" s="35">
        <f>IF(AQ62="0",BJ62,0)</f>
        <v>0</v>
      </c>
      <c r="AI62" s="12" t="s">
        <v>57</v>
      </c>
      <c r="AJ62" s="35">
        <f>IF(AN62=0,L62,0)</f>
        <v>0</v>
      </c>
      <c r="AK62" s="35">
        <f>IF(AN62=12,L62,0)</f>
        <v>0</v>
      </c>
      <c r="AL62" s="35">
        <f>IF(AN62=21,L62,0)</f>
        <v>0</v>
      </c>
      <c r="AN62" s="35">
        <v>21</v>
      </c>
      <c r="AO62" s="35">
        <f>H62*0.601550839</f>
        <v>0</v>
      </c>
      <c r="AP62" s="35">
        <f>H62*(1-0.601550839)</f>
        <v>0</v>
      </c>
      <c r="AQ62" s="36" t="s">
        <v>61</v>
      </c>
      <c r="AV62" s="35">
        <f>AW62+AX62</f>
        <v>0</v>
      </c>
      <c r="AW62" s="35">
        <f>G62*AO62</f>
        <v>0</v>
      </c>
      <c r="AX62" s="35">
        <f>G62*AP62</f>
        <v>0</v>
      </c>
      <c r="AY62" s="36" t="s">
        <v>167</v>
      </c>
      <c r="AZ62" s="36" t="s">
        <v>168</v>
      </c>
      <c r="BA62" s="12" t="s">
        <v>69</v>
      </c>
      <c r="BC62" s="35">
        <f>AW62+AX62</f>
        <v>0</v>
      </c>
      <c r="BD62" s="35">
        <f>H62/(100-BE62)*100</f>
        <v>0</v>
      </c>
      <c r="BE62" s="35">
        <v>0</v>
      </c>
      <c r="BF62" s="35">
        <f>O62</f>
        <v>7.2302999999999997</v>
      </c>
      <c r="BH62" s="35">
        <f>G62*AO62</f>
        <v>0</v>
      </c>
      <c r="BI62" s="35">
        <f>G62*AP62</f>
        <v>0</v>
      </c>
      <c r="BJ62" s="35">
        <f>G62*H62</f>
        <v>0</v>
      </c>
      <c r="BK62" s="35"/>
      <c r="BL62" s="35">
        <v>56</v>
      </c>
      <c r="BW62" s="35" t="str">
        <f>I62</f>
        <v>21</v>
      </c>
      <c r="BX62" s="4" t="s">
        <v>166</v>
      </c>
    </row>
    <row r="63" spans="1:76" ht="13.5" customHeight="1" x14ac:dyDescent="0.4">
      <c r="A63" s="38"/>
      <c r="C63" s="43" t="s">
        <v>80</v>
      </c>
      <c r="D63" s="111" t="s">
        <v>169</v>
      </c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3"/>
    </row>
    <row r="64" spans="1:76" ht="14.6" x14ac:dyDescent="0.4">
      <c r="A64" s="38"/>
      <c r="D64" s="39" t="s">
        <v>170</v>
      </c>
      <c r="E64" s="40" t="s">
        <v>56</v>
      </c>
      <c r="G64" s="41">
        <v>68.86</v>
      </c>
      <c r="P64" s="42"/>
    </row>
    <row r="65" spans="1:76" ht="13.5" customHeight="1" x14ac:dyDescent="0.4">
      <c r="A65" s="38"/>
      <c r="C65" s="44" t="s">
        <v>139</v>
      </c>
      <c r="D65" s="114" t="s">
        <v>171</v>
      </c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6"/>
    </row>
    <row r="66" spans="1:76" ht="14.6" x14ac:dyDescent="0.4">
      <c r="A66" s="2" t="s">
        <v>172</v>
      </c>
      <c r="B66" s="3" t="s">
        <v>57</v>
      </c>
      <c r="C66" s="3" t="s">
        <v>173</v>
      </c>
      <c r="D66" s="91" t="s">
        <v>174</v>
      </c>
      <c r="E66" s="86"/>
      <c r="F66" s="3" t="s">
        <v>64</v>
      </c>
      <c r="G66" s="35">
        <v>135.25</v>
      </c>
      <c r="H66" s="185"/>
      <c r="I66" s="36" t="s">
        <v>65</v>
      </c>
      <c r="J66" s="35">
        <f>G66*AO66</f>
        <v>0</v>
      </c>
      <c r="K66" s="35">
        <f>G66*AP66</f>
        <v>0</v>
      </c>
      <c r="L66" s="35">
        <f>G66*H66</f>
        <v>0</v>
      </c>
      <c r="M66" s="35">
        <f>L66*(1+BW66/100)</f>
        <v>0</v>
      </c>
      <c r="N66" s="35">
        <v>0.17199999999999999</v>
      </c>
      <c r="O66" s="35">
        <f>G66*N66</f>
        <v>23.262999999999998</v>
      </c>
      <c r="P66" s="37" t="s">
        <v>66</v>
      </c>
      <c r="Z66" s="35">
        <f>IF(AQ66="5",BJ66,0)</f>
        <v>0</v>
      </c>
      <c r="AB66" s="35">
        <f>IF(AQ66="1",BH66,0)</f>
        <v>0</v>
      </c>
      <c r="AC66" s="35">
        <f>IF(AQ66="1",BI66,0)</f>
        <v>0</v>
      </c>
      <c r="AD66" s="35">
        <f>IF(AQ66="7",BH66,0)</f>
        <v>0</v>
      </c>
      <c r="AE66" s="35">
        <f>IF(AQ66="7",BI66,0)</f>
        <v>0</v>
      </c>
      <c r="AF66" s="35">
        <f>IF(AQ66="2",BH66,0)</f>
        <v>0</v>
      </c>
      <c r="AG66" s="35">
        <f>IF(AQ66="2",BI66,0)</f>
        <v>0</v>
      </c>
      <c r="AH66" s="35">
        <f>IF(AQ66="0",BJ66,0)</f>
        <v>0</v>
      </c>
      <c r="AI66" s="12" t="s">
        <v>57</v>
      </c>
      <c r="AJ66" s="35">
        <f>IF(AN66=0,L66,0)</f>
        <v>0</v>
      </c>
      <c r="AK66" s="35">
        <f>IF(AN66=12,L66,0)</f>
        <v>0</v>
      </c>
      <c r="AL66" s="35">
        <f>IF(AN66=21,L66,0)</f>
        <v>0</v>
      </c>
      <c r="AN66" s="35">
        <v>21</v>
      </c>
      <c r="AO66" s="35">
        <f>H66*0.789327731</f>
        <v>0</v>
      </c>
      <c r="AP66" s="35">
        <f>H66*(1-0.789327731)</f>
        <v>0</v>
      </c>
      <c r="AQ66" s="36" t="s">
        <v>61</v>
      </c>
      <c r="AV66" s="35">
        <f>AW66+AX66</f>
        <v>0</v>
      </c>
      <c r="AW66" s="35">
        <f>G66*AO66</f>
        <v>0</v>
      </c>
      <c r="AX66" s="35">
        <f>G66*AP66</f>
        <v>0</v>
      </c>
      <c r="AY66" s="36" t="s">
        <v>167</v>
      </c>
      <c r="AZ66" s="36" t="s">
        <v>168</v>
      </c>
      <c r="BA66" s="12" t="s">
        <v>69</v>
      </c>
      <c r="BC66" s="35">
        <f>AW66+AX66</f>
        <v>0</v>
      </c>
      <c r="BD66" s="35">
        <f>H66/(100-BE66)*100</f>
        <v>0</v>
      </c>
      <c r="BE66" s="35">
        <v>0</v>
      </c>
      <c r="BF66" s="35">
        <f>O66</f>
        <v>23.262999999999998</v>
      </c>
      <c r="BH66" s="35">
        <f>G66*AO66</f>
        <v>0</v>
      </c>
      <c r="BI66" s="35">
        <f>G66*AP66</f>
        <v>0</v>
      </c>
      <c r="BJ66" s="35">
        <f>G66*H66</f>
        <v>0</v>
      </c>
      <c r="BK66" s="35"/>
      <c r="BL66" s="35">
        <v>56</v>
      </c>
      <c r="BW66" s="35" t="str">
        <f>I66</f>
        <v>21</v>
      </c>
      <c r="BX66" s="4" t="s">
        <v>174</v>
      </c>
    </row>
    <row r="67" spans="1:76" ht="13.5" customHeight="1" x14ac:dyDescent="0.4">
      <c r="A67" s="38"/>
      <c r="C67" s="43" t="s">
        <v>80</v>
      </c>
      <c r="D67" s="111" t="s">
        <v>175</v>
      </c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3"/>
    </row>
    <row r="68" spans="1:76" ht="14.6" x14ac:dyDescent="0.4">
      <c r="A68" s="38"/>
      <c r="D68" s="39" t="s">
        <v>176</v>
      </c>
      <c r="E68" s="40" t="s">
        <v>56</v>
      </c>
      <c r="G68" s="41">
        <v>135.25</v>
      </c>
      <c r="P68" s="42"/>
    </row>
    <row r="69" spans="1:76" ht="14.6" x14ac:dyDescent="0.4">
      <c r="A69" s="2" t="s">
        <v>177</v>
      </c>
      <c r="B69" s="3" t="s">
        <v>57</v>
      </c>
      <c r="C69" s="3" t="s">
        <v>178</v>
      </c>
      <c r="D69" s="91" t="s">
        <v>179</v>
      </c>
      <c r="E69" s="86"/>
      <c r="F69" s="3" t="s">
        <v>64</v>
      </c>
      <c r="G69" s="35">
        <v>21</v>
      </c>
      <c r="H69" s="185"/>
      <c r="I69" s="36" t="s">
        <v>65</v>
      </c>
      <c r="J69" s="35">
        <f>G69*AO69</f>
        <v>0</v>
      </c>
      <c r="K69" s="35">
        <f>G69*AP69</f>
        <v>0</v>
      </c>
      <c r="L69" s="35">
        <f>G69*H69</f>
        <v>0</v>
      </c>
      <c r="M69" s="35">
        <f>L69*(1+BW69/100)</f>
        <v>0</v>
      </c>
      <c r="N69" s="35">
        <v>0.115</v>
      </c>
      <c r="O69" s="35">
        <f>G69*N69</f>
        <v>2.415</v>
      </c>
      <c r="P69" s="37" t="s">
        <v>66</v>
      </c>
      <c r="Z69" s="35">
        <f>IF(AQ69="5",BJ69,0)</f>
        <v>0</v>
      </c>
      <c r="AB69" s="35">
        <f>IF(AQ69="1",BH69,0)</f>
        <v>0</v>
      </c>
      <c r="AC69" s="35">
        <f>IF(AQ69="1",BI69,0)</f>
        <v>0</v>
      </c>
      <c r="AD69" s="35">
        <f>IF(AQ69="7",BH69,0)</f>
        <v>0</v>
      </c>
      <c r="AE69" s="35">
        <f>IF(AQ69="7",BI69,0)</f>
        <v>0</v>
      </c>
      <c r="AF69" s="35">
        <f>IF(AQ69="2",BH69,0)</f>
        <v>0</v>
      </c>
      <c r="AG69" s="35">
        <f>IF(AQ69="2",BI69,0)</f>
        <v>0</v>
      </c>
      <c r="AH69" s="35">
        <f>IF(AQ69="0",BJ69,0)</f>
        <v>0</v>
      </c>
      <c r="AI69" s="12" t="s">
        <v>57</v>
      </c>
      <c r="AJ69" s="35">
        <f>IF(AN69=0,L69,0)</f>
        <v>0</v>
      </c>
      <c r="AK69" s="35">
        <f>IF(AN69=12,L69,0)</f>
        <v>0</v>
      </c>
      <c r="AL69" s="35">
        <f>IF(AN69=21,L69,0)</f>
        <v>0</v>
      </c>
      <c r="AN69" s="35">
        <v>21</v>
      </c>
      <c r="AO69" s="35">
        <f>H69*0.678511236</f>
        <v>0</v>
      </c>
      <c r="AP69" s="35">
        <f>H69*(1-0.678511236)</f>
        <v>0</v>
      </c>
      <c r="AQ69" s="36" t="s">
        <v>61</v>
      </c>
      <c r="AV69" s="35">
        <f>AW69+AX69</f>
        <v>0</v>
      </c>
      <c r="AW69" s="35">
        <f>G69*AO69</f>
        <v>0</v>
      </c>
      <c r="AX69" s="35">
        <f>G69*AP69</f>
        <v>0</v>
      </c>
      <c r="AY69" s="36" t="s">
        <v>167</v>
      </c>
      <c r="AZ69" s="36" t="s">
        <v>168</v>
      </c>
      <c r="BA69" s="12" t="s">
        <v>69</v>
      </c>
      <c r="BC69" s="35">
        <f>AW69+AX69</f>
        <v>0</v>
      </c>
      <c r="BD69" s="35">
        <f>H69/(100-BE69)*100</f>
        <v>0</v>
      </c>
      <c r="BE69" s="35">
        <v>0</v>
      </c>
      <c r="BF69" s="35">
        <f>O69</f>
        <v>2.415</v>
      </c>
      <c r="BH69" s="35">
        <f>G69*AO69</f>
        <v>0</v>
      </c>
      <c r="BI69" s="35">
        <f>G69*AP69</f>
        <v>0</v>
      </c>
      <c r="BJ69" s="35">
        <f>G69*H69</f>
        <v>0</v>
      </c>
      <c r="BK69" s="35"/>
      <c r="BL69" s="35">
        <v>56</v>
      </c>
      <c r="BW69" s="35" t="str">
        <f>I69</f>
        <v>21</v>
      </c>
      <c r="BX69" s="4" t="s">
        <v>179</v>
      </c>
    </row>
    <row r="70" spans="1:76" ht="13.5" customHeight="1" x14ac:dyDescent="0.4">
      <c r="A70" s="38"/>
      <c r="C70" s="43" t="s">
        <v>80</v>
      </c>
      <c r="D70" s="111" t="s">
        <v>180</v>
      </c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3"/>
    </row>
    <row r="71" spans="1:76" ht="14.6" x14ac:dyDescent="0.4">
      <c r="A71" s="38"/>
      <c r="D71" s="39" t="s">
        <v>181</v>
      </c>
      <c r="E71" s="40" t="s">
        <v>56</v>
      </c>
      <c r="G71" s="41">
        <v>21</v>
      </c>
      <c r="P71" s="42"/>
    </row>
    <row r="72" spans="1:76" ht="14.6" x14ac:dyDescent="0.4">
      <c r="A72" s="2" t="s">
        <v>182</v>
      </c>
      <c r="B72" s="3" t="s">
        <v>57</v>
      </c>
      <c r="C72" s="3" t="s">
        <v>183</v>
      </c>
      <c r="D72" s="91" t="s">
        <v>184</v>
      </c>
      <c r="E72" s="86"/>
      <c r="F72" s="3" t="s">
        <v>64</v>
      </c>
      <c r="G72" s="35">
        <v>34.43</v>
      </c>
      <c r="H72" s="185"/>
      <c r="I72" s="36" t="s">
        <v>65</v>
      </c>
      <c r="J72" s="35">
        <f>G72*AO72</f>
        <v>0</v>
      </c>
      <c r="K72" s="35">
        <f>G72*AP72</f>
        <v>0</v>
      </c>
      <c r="L72" s="35">
        <f>G72*H72</f>
        <v>0</v>
      </c>
      <c r="M72" s="35">
        <f>L72*(1+BW72/100)</f>
        <v>0</v>
      </c>
      <c r="N72" s="35">
        <v>0.441</v>
      </c>
      <c r="O72" s="35">
        <f>G72*N72</f>
        <v>15.183630000000001</v>
      </c>
      <c r="P72" s="37" t="s">
        <v>66</v>
      </c>
      <c r="Z72" s="35">
        <f>IF(AQ72="5",BJ72,0)</f>
        <v>0</v>
      </c>
      <c r="AB72" s="35">
        <f>IF(AQ72="1",BH72,0)</f>
        <v>0</v>
      </c>
      <c r="AC72" s="35">
        <f>IF(AQ72="1",BI72,0)</f>
        <v>0</v>
      </c>
      <c r="AD72" s="35">
        <f>IF(AQ72="7",BH72,0)</f>
        <v>0</v>
      </c>
      <c r="AE72" s="35">
        <f>IF(AQ72="7",BI72,0)</f>
        <v>0</v>
      </c>
      <c r="AF72" s="35">
        <f>IF(AQ72="2",BH72,0)</f>
        <v>0</v>
      </c>
      <c r="AG72" s="35">
        <f>IF(AQ72="2",BI72,0)</f>
        <v>0</v>
      </c>
      <c r="AH72" s="35">
        <f>IF(AQ72="0",BJ72,0)</f>
        <v>0</v>
      </c>
      <c r="AI72" s="12" t="s">
        <v>57</v>
      </c>
      <c r="AJ72" s="35">
        <f>IF(AN72=0,L72,0)</f>
        <v>0</v>
      </c>
      <c r="AK72" s="35">
        <f>IF(AN72=12,L72,0)</f>
        <v>0</v>
      </c>
      <c r="AL72" s="35">
        <f>IF(AN72=21,L72,0)</f>
        <v>0</v>
      </c>
      <c r="AN72" s="35">
        <v>21</v>
      </c>
      <c r="AO72" s="35">
        <f>H72*0.845951322</f>
        <v>0</v>
      </c>
      <c r="AP72" s="35">
        <f>H72*(1-0.845951322)</f>
        <v>0</v>
      </c>
      <c r="AQ72" s="36" t="s">
        <v>61</v>
      </c>
      <c r="AV72" s="35">
        <f>AW72+AX72</f>
        <v>0</v>
      </c>
      <c r="AW72" s="35">
        <f>G72*AO72</f>
        <v>0</v>
      </c>
      <c r="AX72" s="35">
        <f>G72*AP72</f>
        <v>0</v>
      </c>
      <c r="AY72" s="36" t="s">
        <v>167</v>
      </c>
      <c r="AZ72" s="36" t="s">
        <v>168</v>
      </c>
      <c r="BA72" s="12" t="s">
        <v>69</v>
      </c>
      <c r="BC72" s="35">
        <f>AW72+AX72</f>
        <v>0</v>
      </c>
      <c r="BD72" s="35">
        <f>H72/(100-BE72)*100</f>
        <v>0</v>
      </c>
      <c r="BE72" s="35">
        <v>0</v>
      </c>
      <c r="BF72" s="35">
        <f>O72</f>
        <v>15.183630000000001</v>
      </c>
      <c r="BH72" s="35">
        <f>G72*AO72</f>
        <v>0</v>
      </c>
      <c r="BI72" s="35">
        <f>G72*AP72</f>
        <v>0</v>
      </c>
      <c r="BJ72" s="35">
        <f>G72*H72</f>
        <v>0</v>
      </c>
      <c r="BK72" s="35"/>
      <c r="BL72" s="35">
        <v>56</v>
      </c>
      <c r="BW72" s="35" t="str">
        <f>I72</f>
        <v>21</v>
      </c>
      <c r="BX72" s="4" t="s">
        <v>184</v>
      </c>
    </row>
    <row r="73" spans="1:76" ht="13.5" customHeight="1" x14ac:dyDescent="0.4">
      <c r="A73" s="38"/>
      <c r="C73" s="43" t="s">
        <v>80</v>
      </c>
      <c r="D73" s="111" t="s">
        <v>185</v>
      </c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3"/>
    </row>
    <row r="74" spans="1:76" ht="14.6" x14ac:dyDescent="0.4">
      <c r="A74" s="38"/>
      <c r="D74" s="39" t="s">
        <v>186</v>
      </c>
      <c r="E74" s="40" t="s">
        <v>56</v>
      </c>
      <c r="G74" s="41">
        <v>34.43</v>
      </c>
      <c r="P74" s="42"/>
    </row>
    <row r="75" spans="1:76" ht="14.6" x14ac:dyDescent="0.4">
      <c r="A75" s="2" t="s">
        <v>187</v>
      </c>
      <c r="B75" s="3" t="s">
        <v>57</v>
      </c>
      <c r="C75" s="3" t="s">
        <v>188</v>
      </c>
      <c r="D75" s="91" t="s">
        <v>189</v>
      </c>
      <c r="E75" s="86"/>
      <c r="F75" s="3" t="s">
        <v>64</v>
      </c>
      <c r="G75" s="35">
        <v>349.5</v>
      </c>
      <c r="H75" s="185"/>
      <c r="I75" s="36" t="s">
        <v>65</v>
      </c>
      <c r="J75" s="35">
        <f>G75*AO75</f>
        <v>0</v>
      </c>
      <c r="K75" s="35">
        <f>G75*AP75</f>
        <v>0</v>
      </c>
      <c r="L75" s="35">
        <f>G75*H75</f>
        <v>0</v>
      </c>
      <c r="M75" s="35">
        <f>L75*(1+BW75/100)</f>
        <v>0</v>
      </c>
      <c r="N75" s="35">
        <v>0.57499999999999996</v>
      </c>
      <c r="O75" s="35">
        <f>G75*N75</f>
        <v>200.96249999999998</v>
      </c>
      <c r="P75" s="37" t="s">
        <v>66</v>
      </c>
      <c r="Z75" s="35">
        <f>IF(AQ75="5",BJ75,0)</f>
        <v>0</v>
      </c>
      <c r="AB75" s="35">
        <f>IF(AQ75="1",BH75,0)</f>
        <v>0</v>
      </c>
      <c r="AC75" s="35">
        <f>IF(AQ75="1",BI75,0)</f>
        <v>0</v>
      </c>
      <c r="AD75" s="35">
        <f>IF(AQ75="7",BH75,0)</f>
        <v>0</v>
      </c>
      <c r="AE75" s="35">
        <f>IF(AQ75="7",BI75,0)</f>
        <v>0</v>
      </c>
      <c r="AF75" s="35">
        <f>IF(AQ75="2",BH75,0)</f>
        <v>0</v>
      </c>
      <c r="AG75" s="35">
        <f>IF(AQ75="2",BI75,0)</f>
        <v>0</v>
      </c>
      <c r="AH75" s="35">
        <f>IF(AQ75="0",BJ75,0)</f>
        <v>0</v>
      </c>
      <c r="AI75" s="12" t="s">
        <v>57</v>
      </c>
      <c r="AJ75" s="35">
        <f>IF(AN75=0,L75,0)</f>
        <v>0</v>
      </c>
      <c r="AK75" s="35">
        <f>IF(AN75=12,L75,0)</f>
        <v>0</v>
      </c>
      <c r="AL75" s="35">
        <f>IF(AN75=21,L75,0)</f>
        <v>0</v>
      </c>
      <c r="AN75" s="35">
        <v>21</v>
      </c>
      <c r="AO75" s="35">
        <f>H75*0.87631548</f>
        <v>0</v>
      </c>
      <c r="AP75" s="35">
        <f>H75*(1-0.87631548)</f>
        <v>0</v>
      </c>
      <c r="AQ75" s="36" t="s">
        <v>61</v>
      </c>
      <c r="AV75" s="35">
        <f>AW75+AX75</f>
        <v>0</v>
      </c>
      <c r="AW75" s="35">
        <f>G75*AO75</f>
        <v>0</v>
      </c>
      <c r="AX75" s="35">
        <f>G75*AP75</f>
        <v>0</v>
      </c>
      <c r="AY75" s="36" t="s">
        <v>167</v>
      </c>
      <c r="AZ75" s="36" t="s">
        <v>168</v>
      </c>
      <c r="BA75" s="12" t="s">
        <v>69</v>
      </c>
      <c r="BC75" s="35">
        <f>AW75+AX75</f>
        <v>0</v>
      </c>
      <c r="BD75" s="35">
        <f>H75/(100-BE75)*100</f>
        <v>0</v>
      </c>
      <c r="BE75" s="35">
        <v>0</v>
      </c>
      <c r="BF75" s="35">
        <f>O75</f>
        <v>200.96249999999998</v>
      </c>
      <c r="BH75" s="35">
        <f>G75*AO75</f>
        <v>0</v>
      </c>
      <c r="BI75" s="35">
        <f>G75*AP75</f>
        <v>0</v>
      </c>
      <c r="BJ75" s="35">
        <f>G75*H75</f>
        <v>0</v>
      </c>
      <c r="BK75" s="35"/>
      <c r="BL75" s="35">
        <v>56</v>
      </c>
      <c r="BW75" s="35" t="str">
        <f>I75</f>
        <v>21</v>
      </c>
      <c r="BX75" s="4" t="s">
        <v>189</v>
      </c>
    </row>
    <row r="76" spans="1:76" ht="14.6" x14ac:dyDescent="0.4">
      <c r="A76" s="38"/>
      <c r="D76" s="39" t="s">
        <v>190</v>
      </c>
      <c r="E76" s="40" t="s">
        <v>56</v>
      </c>
      <c r="G76" s="41">
        <v>349.5</v>
      </c>
      <c r="P76" s="42"/>
    </row>
    <row r="77" spans="1:76" ht="14.6" x14ac:dyDescent="0.4">
      <c r="A77" s="31" t="s">
        <v>56</v>
      </c>
      <c r="B77" s="32" t="s">
        <v>57</v>
      </c>
      <c r="C77" s="32" t="s">
        <v>191</v>
      </c>
      <c r="D77" s="109" t="s">
        <v>192</v>
      </c>
      <c r="E77" s="110"/>
      <c r="F77" s="33" t="s">
        <v>4</v>
      </c>
      <c r="G77" s="33" t="s">
        <v>4</v>
      </c>
      <c r="H77" s="33" t="s">
        <v>4</v>
      </c>
      <c r="I77" s="33" t="s">
        <v>4</v>
      </c>
      <c r="J77" s="1">
        <f>SUM(J78:J80)</f>
        <v>0</v>
      </c>
      <c r="K77" s="1">
        <f>SUM(K78:K80)</f>
        <v>0</v>
      </c>
      <c r="L77" s="1">
        <f>SUM(L78:L80)</f>
        <v>0</v>
      </c>
      <c r="M77" s="1">
        <f>SUM(M78:M80)</f>
        <v>0</v>
      </c>
      <c r="N77" s="12" t="s">
        <v>56</v>
      </c>
      <c r="O77" s="1">
        <f>SUM(O78:O80)</f>
        <v>49.843494999999997</v>
      </c>
      <c r="P77" s="34" t="s">
        <v>56</v>
      </c>
      <c r="AI77" s="12" t="s">
        <v>57</v>
      </c>
      <c r="AS77" s="1">
        <f>SUM(AJ78:AJ80)</f>
        <v>0</v>
      </c>
      <c r="AT77" s="1">
        <f>SUM(AK78:AK80)</f>
        <v>0</v>
      </c>
      <c r="AU77" s="1">
        <f>SUM(AL78:AL80)</f>
        <v>0</v>
      </c>
    </row>
    <row r="78" spans="1:76" ht="14.6" x14ac:dyDescent="0.4">
      <c r="A78" s="2" t="s">
        <v>193</v>
      </c>
      <c r="B78" s="3" t="s">
        <v>57</v>
      </c>
      <c r="C78" s="3" t="s">
        <v>194</v>
      </c>
      <c r="D78" s="91" t="s">
        <v>195</v>
      </c>
      <c r="E78" s="86"/>
      <c r="F78" s="3" t="s">
        <v>64</v>
      </c>
      <c r="G78" s="35">
        <v>383.5</v>
      </c>
      <c r="H78" s="185"/>
      <c r="I78" s="36" t="s">
        <v>65</v>
      </c>
      <c r="J78" s="35">
        <f>G78*AO78</f>
        <v>0</v>
      </c>
      <c r="K78" s="35">
        <f>G78*AP78</f>
        <v>0</v>
      </c>
      <c r="L78" s="35">
        <f>G78*H78</f>
        <v>0</v>
      </c>
      <c r="M78" s="35">
        <f>L78*(1+BW78/100)</f>
        <v>0</v>
      </c>
      <c r="N78" s="35">
        <v>3.1E-4</v>
      </c>
      <c r="O78" s="35">
        <f>G78*N78</f>
        <v>0.118885</v>
      </c>
      <c r="P78" s="37" t="s">
        <v>196</v>
      </c>
      <c r="Z78" s="35">
        <f>IF(AQ78="5",BJ78,0)</f>
        <v>0</v>
      </c>
      <c r="AB78" s="35">
        <f>IF(AQ78="1",BH78,0)</f>
        <v>0</v>
      </c>
      <c r="AC78" s="35">
        <f>IF(AQ78="1",BI78,0)</f>
        <v>0</v>
      </c>
      <c r="AD78" s="35">
        <f>IF(AQ78="7",BH78,0)</f>
        <v>0</v>
      </c>
      <c r="AE78" s="35">
        <f>IF(AQ78="7",BI78,0)</f>
        <v>0</v>
      </c>
      <c r="AF78" s="35">
        <f>IF(AQ78="2",BH78,0)</f>
        <v>0</v>
      </c>
      <c r="AG78" s="35">
        <f>IF(AQ78="2",BI78,0)</f>
        <v>0</v>
      </c>
      <c r="AH78" s="35">
        <f>IF(AQ78="0",BJ78,0)</f>
        <v>0</v>
      </c>
      <c r="AI78" s="12" t="s">
        <v>57</v>
      </c>
      <c r="AJ78" s="35">
        <f>IF(AN78=0,L78,0)</f>
        <v>0</v>
      </c>
      <c r="AK78" s="35">
        <f>IF(AN78=12,L78,0)</f>
        <v>0</v>
      </c>
      <c r="AL78" s="35">
        <f>IF(AN78=21,L78,0)</f>
        <v>0</v>
      </c>
      <c r="AN78" s="35">
        <v>21</v>
      </c>
      <c r="AO78" s="35">
        <f>H78*0.86937307</f>
        <v>0</v>
      </c>
      <c r="AP78" s="35">
        <f>H78*(1-0.86937307)</f>
        <v>0</v>
      </c>
      <c r="AQ78" s="36" t="s">
        <v>61</v>
      </c>
      <c r="AV78" s="35">
        <f>AW78+AX78</f>
        <v>0</v>
      </c>
      <c r="AW78" s="35">
        <f>G78*AO78</f>
        <v>0</v>
      </c>
      <c r="AX78" s="35">
        <f>G78*AP78</f>
        <v>0</v>
      </c>
      <c r="AY78" s="36" t="s">
        <v>197</v>
      </c>
      <c r="AZ78" s="36" t="s">
        <v>168</v>
      </c>
      <c r="BA78" s="12" t="s">
        <v>69</v>
      </c>
      <c r="BC78" s="35">
        <f>AW78+AX78</f>
        <v>0</v>
      </c>
      <c r="BD78" s="35">
        <f>H78/(100-BE78)*100</f>
        <v>0</v>
      </c>
      <c r="BE78" s="35">
        <v>0</v>
      </c>
      <c r="BF78" s="35">
        <f>O78</f>
        <v>0.118885</v>
      </c>
      <c r="BH78" s="35">
        <f>G78*AO78</f>
        <v>0</v>
      </c>
      <c r="BI78" s="35">
        <f>G78*AP78</f>
        <v>0</v>
      </c>
      <c r="BJ78" s="35">
        <f>G78*H78</f>
        <v>0</v>
      </c>
      <c r="BK78" s="35"/>
      <c r="BL78" s="35">
        <v>57</v>
      </c>
      <c r="BW78" s="35" t="str">
        <f>I78</f>
        <v>21</v>
      </c>
      <c r="BX78" s="4" t="s">
        <v>195</v>
      </c>
    </row>
    <row r="79" spans="1:76" ht="14.6" x14ac:dyDescent="0.4">
      <c r="A79" s="38"/>
      <c r="D79" s="39" t="s">
        <v>198</v>
      </c>
      <c r="E79" s="40" t="s">
        <v>56</v>
      </c>
      <c r="G79" s="41">
        <v>383.5</v>
      </c>
      <c r="P79" s="42"/>
    </row>
    <row r="80" spans="1:76" ht="14.6" x14ac:dyDescent="0.4">
      <c r="A80" s="2" t="s">
        <v>199</v>
      </c>
      <c r="B80" s="3" t="s">
        <v>57</v>
      </c>
      <c r="C80" s="3" t="s">
        <v>200</v>
      </c>
      <c r="D80" s="91" t="s">
        <v>201</v>
      </c>
      <c r="E80" s="86"/>
      <c r="F80" s="3" t="s">
        <v>64</v>
      </c>
      <c r="G80" s="35">
        <v>383.5</v>
      </c>
      <c r="H80" s="185"/>
      <c r="I80" s="36" t="s">
        <v>65</v>
      </c>
      <c r="J80" s="35">
        <f>G80*AO80</f>
        <v>0</v>
      </c>
      <c r="K80" s="35">
        <f>G80*AP80</f>
        <v>0</v>
      </c>
      <c r="L80" s="35">
        <f>G80*H80</f>
        <v>0</v>
      </c>
      <c r="M80" s="35">
        <f>L80*(1+BW80/100)</f>
        <v>0</v>
      </c>
      <c r="N80" s="35">
        <v>0.12966</v>
      </c>
      <c r="O80" s="35">
        <f>G80*N80</f>
        <v>49.724609999999998</v>
      </c>
      <c r="P80" s="37" t="s">
        <v>66</v>
      </c>
      <c r="Z80" s="35">
        <f>IF(AQ80="5",BJ80,0)</f>
        <v>0</v>
      </c>
      <c r="AB80" s="35">
        <f>IF(AQ80="1",BH80,0)</f>
        <v>0</v>
      </c>
      <c r="AC80" s="35">
        <f>IF(AQ80="1",BI80,0)</f>
        <v>0</v>
      </c>
      <c r="AD80" s="35">
        <f>IF(AQ80="7",BH80,0)</f>
        <v>0</v>
      </c>
      <c r="AE80" s="35">
        <f>IF(AQ80="7",BI80,0)</f>
        <v>0</v>
      </c>
      <c r="AF80" s="35">
        <f>IF(AQ80="2",BH80,0)</f>
        <v>0</v>
      </c>
      <c r="AG80" s="35">
        <f>IF(AQ80="2",BI80,0)</f>
        <v>0</v>
      </c>
      <c r="AH80" s="35">
        <f>IF(AQ80="0",BJ80,0)</f>
        <v>0</v>
      </c>
      <c r="AI80" s="12" t="s">
        <v>57</v>
      </c>
      <c r="AJ80" s="35">
        <f>IF(AN80=0,L80,0)</f>
        <v>0</v>
      </c>
      <c r="AK80" s="35">
        <f>IF(AN80=12,L80,0)</f>
        <v>0</v>
      </c>
      <c r="AL80" s="35">
        <f>IF(AN80=21,L80,0)</f>
        <v>0</v>
      </c>
      <c r="AN80" s="35">
        <v>21</v>
      </c>
      <c r="AO80" s="35">
        <f>H80*0.660235543</f>
        <v>0</v>
      </c>
      <c r="AP80" s="35">
        <f>H80*(1-0.660235543)</f>
        <v>0</v>
      </c>
      <c r="AQ80" s="36" t="s">
        <v>61</v>
      </c>
      <c r="AV80" s="35">
        <f>AW80+AX80</f>
        <v>0</v>
      </c>
      <c r="AW80" s="35">
        <f>G80*AO80</f>
        <v>0</v>
      </c>
      <c r="AX80" s="35">
        <f>G80*AP80</f>
        <v>0</v>
      </c>
      <c r="AY80" s="36" t="s">
        <v>197</v>
      </c>
      <c r="AZ80" s="36" t="s">
        <v>168</v>
      </c>
      <c r="BA80" s="12" t="s">
        <v>69</v>
      </c>
      <c r="BC80" s="35">
        <f>AW80+AX80</f>
        <v>0</v>
      </c>
      <c r="BD80" s="35">
        <f>H80/(100-BE80)*100</f>
        <v>0</v>
      </c>
      <c r="BE80" s="35">
        <v>0</v>
      </c>
      <c r="BF80" s="35">
        <f>O80</f>
        <v>49.724609999999998</v>
      </c>
      <c r="BH80" s="35">
        <f>G80*AO80</f>
        <v>0</v>
      </c>
      <c r="BI80" s="35">
        <f>G80*AP80</f>
        <v>0</v>
      </c>
      <c r="BJ80" s="35">
        <f>G80*H80</f>
        <v>0</v>
      </c>
      <c r="BK80" s="35"/>
      <c r="BL80" s="35">
        <v>57</v>
      </c>
      <c r="BW80" s="35" t="str">
        <f>I80</f>
        <v>21</v>
      </c>
      <c r="BX80" s="4" t="s">
        <v>201</v>
      </c>
    </row>
    <row r="81" spans="1:76" ht="13.5" customHeight="1" x14ac:dyDescent="0.4">
      <c r="A81" s="38"/>
      <c r="C81" s="43" t="s">
        <v>80</v>
      </c>
      <c r="D81" s="111" t="s">
        <v>202</v>
      </c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3"/>
    </row>
    <row r="82" spans="1:76" ht="14.6" x14ac:dyDescent="0.4">
      <c r="A82" s="38"/>
      <c r="D82" s="39" t="s">
        <v>198</v>
      </c>
      <c r="E82" s="40" t="s">
        <v>56</v>
      </c>
      <c r="G82" s="41">
        <v>383.5</v>
      </c>
      <c r="P82" s="42"/>
    </row>
    <row r="83" spans="1:76" ht="14.6" x14ac:dyDescent="0.4">
      <c r="A83" s="31" t="s">
        <v>56</v>
      </c>
      <c r="B83" s="32" t="s">
        <v>57</v>
      </c>
      <c r="C83" s="32" t="s">
        <v>203</v>
      </c>
      <c r="D83" s="109" t="s">
        <v>204</v>
      </c>
      <c r="E83" s="110"/>
      <c r="F83" s="33" t="s">
        <v>4</v>
      </c>
      <c r="G83" s="33" t="s">
        <v>4</v>
      </c>
      <c r="H83" s="33" t="s">
        <v>4</v>
      </c>
      <c r="I83" s="33" t="s">
        <v>4</v>
      </c>
      <c r="J83" s="1">
        <f>SUM(J84:J94)</f>
        <v>0</v>
      </c>
      <c r="K83" s="1">
        <f>SUM(K84:K94)</f>
        <v>0</v>
      </c>
      <c r="L83" s="1">
        <f>SUM(L84:L94)</f>
        <v>0</v>
      </c>
      <c r="M83" s="1">
        <f>SUM(M84:M94)</f>
        <v>0</v>
      </c>
      <c r="N83" s="12" t="s">
        <v>56</v>
      </c>
      <c r="O83" s="1">
        <f>SUM(O84:O94)</f>
        <v>27.995319999999996</v>
      </c>
      <c r="P83" s="34" t="s">
        <v>56</v>
      </c>
      <c r="AI83" s="12" t="s">
        <v>57</v>
      </c>
      <c r="AS83" s="1">
        <f>SUM(AJ84:AJ94)</f>
        <v>0</v>
      </c>
      <c r="AT83" s="1">
        <f>SUM(AK84:AK94)</f>
        <v>0</v>
      </c>
      <c r="AU83" s="1">
        <f>SUM(AL84:AL94)</f>
        <v>0</v>
      </c>
    </row>
    <row r="84" spans="1:76" ht="14.6" x14ac:dyDescent="0.4">
      <c r="A84" s="2" t="s">
        <v>205</v>
      </c>
      <c r="B84" s="3" t="s">
        <v>57</v>
      </c>
      <c r="C84" s="3" t="s">
        <v>206</v>
      </c>
      <c r="D84" s="91" t="s">
        <v>207</v>
      </c>
      <c r="E84" s="86"/>
      <c r="F84" s="3" t="s">
        <v>64</v>
      </c>
      <c r="G84" s="35">
        <v>5</v>
      </c>
      <c r="H84" s="185"/>
      <c r="I84" s="36" t="s">
        <v>65</v>
      </c>
      <c r="J84" s="35">
        <f>G84*AO84</f>
        <v>0</v>
      </c>
      <c r="K84" s="35">
        <f>G84*AP84</f>
        <v>0</v>
      </c>
      <c r="L84" s="35">
        <f>G84*H84</f>
        <v>0</v>
      </c>
      <c r="M84" s="35">
        <f>L84*(1+BW84/100)</f>
        <v>0</v>
      </c>
      <c r="N84" s="35">
        <v>0.11</v>
      </c>
      <c r="O84" s="35">
        <f>G84*N84</f>
        <v>0.55000000000000004</v>
      </c>
      <c r="P84" s="37" t="s">
        <v>66</v>
      </c>
      <c r="Z84" s="35">
        <f>IF(AQ84="5",BJ84,0)</f>
        <v>0</v>
      </c>
      <c r="AB84" s="35">
        <f>IF(AQ84="1",BH84,0)</f>
        <v>0</v>
      </c>
      <c r="AC84" s="35">
        <f>IF(AQ84="1",BI84,0)</f>
        <v>0</v>
      </c>
      <c r="AD84" s="35">
        <f>IF(AQ84="7",BH84,0)</f>
        <v>0</v>
      </c>
      <c r="AE84" s="35">
        <f>IF(AQ84="7",BI84,0)</f>
        <v>0</v>
      </c>
      <c r="AF84" s="35">
        <f>IF(AQ84="2",BH84,0)</f>
        <v>0</v>
      </c>
      <c r="AG84" s="35">
        <f>IF(AQ84="2",BI84,0)</f>
        <v>0</v>
      </c>
      <c r="AH84" s="35">
        <f>IF(AQ84="0",BJ84,0)</f>
        <v>0</v>
      </c>
      <c r="AI84" s="12" t="s">
        <v>57</v>
      </c>
      <c r="AJ84" s="35">
        <f>IF(AN84=0,L84,0)</f>
        <v>0</v>
      </c>
      <c r="AK84" s="35">
        <f>IF(AN84=12,L84,0)</f>
        <v>0</v>
      </c>
      <c r="AL84" s="35">
        <f>IF(AN84=21,L84,0)</f>
        <v>0</v>
      </c>
      <c r="AN84" s="35">
        <v>21</v>
      </c>
      <c r="AO84" s="35">
        <f>H84*0.110884451</f>
        <v>0</v>
      </c>
      <c r="AP84" s="35">
        <f>H84*(1-0.110884451)</f>
        <v>0</v>
      </c>
      <c r="AQ84" s="36" t="s">
        <v>61</v>
      </c>
      <c r="AV84" s="35">
        <f>AW84+AX84</f>
        <v>0</v>
      </c>
      <c r="AW84" s="35">
        <f>G84*AO84</f>
        <v>0</v>
      </c>
      <c r="AX84" s="35">
        <f>G84*AP84</f>
        <v>0</v>
      </c>
      <c r="AY84" s="36" t="s">
        <v>208</v>
      </c>
      <c r="AZ84" s="36" t="s">
        <v>168</v>
      </c>
      <c r="BA84" s="12" t="s">
        <v>69</v>
      </c>
      <c r="BC84" s="35">
        <f>AW84+AX84</f>
        <v>0</v>
      </c>
      <c r="BD84" s="35">
        <f>H84/(100-BE84)*100</f>
        <v>0</v>
      </c>
      <c r="BE84" s="35">
        <v>0</v>
      </c>
      <c r="BF84" s="35">
        <f>O84</f>
        <v>0.55000000000000004</v>
      </c>
      <c r="BH84" s="35">
        <f>G84*AO84</f>
        <v>0</v>
      </c>
      <c r="BI84" s="35">
        <f>G84*AP84</f>
        <v>0</v>
      </c>
      <c r="BJ84" s="35">
        <f>G84*H84</f>
        <v>0</v>
      </c>
      <c r="BK84" s="35"/>
      <c r="BL84" s="35">
        <v>59</v>
      </c>
      <c r="BW84" s="35" t="str">
        <f>I84</f>
        <v>21</v>
      </c>
      <c r="BX84" s="4" t="s">
        <v>207</v>
      </c>
    </row>
    <row r="85" spans="1:76" ht="13.5" customHeight="1" x14ac:dyDescent="0.4">
      <c r="A85" s="38"/>
      <c r="C85" s="43" t="s">
        <v>80</v>
      </c>
      <c r="D85" s="111" t="s">
        <v>209</v>
      </c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3"/>
    </row>
    <row r="86" spans="1:76" ht="14.6" x14ac:dyDescent="0.4">
      <c r="A86" s="2" t="s">
        <v>210</v>
      </c>
      <c r="B86" s="3" t="s">
        <v>57</v>
      </c>
      <c r="C86" s="3" t="s">
        <v>211</v>
      </c>
      <c r="D86" s="91" t="s">
        <v>212</v>
      </c>
      <c r="E86" s="86"/>
      <c r="F86" s="3" t="s">
        <v>64</v>
      </c>
      <c r="G86" s="35">
        <v>16</v>
      </c>
      <c r="H86" s="185"/>
      <c r="I86" s="36" t="s">
        <v>65</v>
      </c>
      <c r="J86" s="35">
        <f>G86*AO86</f>
        <v>0</v>
      </c>
      <c r="K86" s="35">
        <f>G86*AP86</f>
        <v>0</v>
      </c>
      <c r="L86" s="35">
        <f>G86*H86</f>
        <v>0</v>
      </c>
      <c r="M86" s="35">
        <f>L86*(1+BW86/100)</f>
        <v>0</v>
      </c>
      <c r="N86" s="35">
        <v>7.3899999999999993E-2</v>
      </c>
      <c r="O86" s="35">
        <f>G86*N86</f>
        <v>1.1823999999999999</v>
      </c>
      <c r="P86" s="37" t="s">
        <v>66</v>
      </c>
      <c r="Z86" s="35">
        <f>IF(AQ86="5",BJ86,0)</f>
        <v>0</v>
      </c>
      <c r="AB86" s="35">
        <f>IF(AQ86="1",BH86,0)</f>
        <v>0</v>
      </c>
      <c r="AC86" s="35">
        <f>IF(AQ86="1",BI86,0)</f>
        <v>0</v>
      </c>
      <c r="AD86" s="35">
        <f>IF(AQ86="7",BH86,0)</f>
        <v>0</v>
      </c>
      <c r="AE86" s="35">
        <f>IF(AQ86="7",BI86,0)</f>
        <v>0</v>
      </c>
      <c r="AF86" s="35">
        <f>IF(AQ86="2",BH86,0)</f>
        <v>0</v>
      </c>
      <c r="AG86" s="35">
        <f>IF(AQ86="2",BI86,0)</f>
        <v>0</v>
      </c>
      <c r="AH86" s="35">
        <f>IF(AQ86="0",BJ86,0)</f>
        <v>0</v>
      </c>
      <c r="AI86" s="12" t="s">
        <v>57</v>
      </c>
      <c r="AJ86" s="35">
        <f>IF(AN86=0,L86,0)</f>
        <v>0</v>
      </c>
      <c r="AK86" s="35">
        <f>IF(AN86=12,L86,0)</f>
        <v>0</v>
      </c>
      <c r="AL86" s="35">
        <f>IF(AN86=21,L86,0)</f>
        <v>0</v>
      </c>
      <c r="AN86" s="35">
        <v>21</v>
      </c>
      <c r="AO86" s="35">
        <f>H86*0.170541401</f>
        <v>0</v>
      </c>
      <c r="AP86" s="35">
        <f>H86*(1-0.170541401)</f>
        <v>0</v>
      </c>
      <c r="AQ86" s="36" t="s">
        <v>61</v>
      </c>
      <c r="AV86" s="35">
        <f>AW86+AX86</f>
        <v>0</v>
      </c>
      <c r="AW86" s="35">
        <f>G86*AO86</f>
        <v>0</v>
      </c>
      <c r="AX86" s="35">
        <f>G86*AP86</f>
        <v>0</v>
      </c>
      <c r="AY86" s="36" t="s">
        <v>208</v>
      </c>
      <c r="AZ86" s="36" t="s">
        <v>168</v>
      </c>
      <c r="BA86" s="12" t="s">
        <v>69</v>
      </c>
      <c r="BC86" s="35">
        <f>AW86+AX86</f>
        <v>0</v>
      </c>
      <c r="BD86" s="35">
        <f>H86/(100-BE86)*100</f>
        <v>0</v>
      </c>
      <c r="BE86" s="35">
        <v>0</v>
      </c>
      <c r="BF86" s="35">
        <f>O86</f>
        <v>1.1823999999999999</v>
      </c>
      <c r="BH86" s="35">
        <f>G86*AO86</f>
        <v>0</v>
      </c>
      <c r="BI86" s="35">
        <f>G86*AP86</f>
        <v>0</v>
      </c>
      <c r="BJ86" s="35">
        <f>G86*H86</f>
        <v>0</v>
      </c>
      <c r="BK86" s="35"/>
      <c r="BL86" s="35">
        <v>59</v>
      </c>
      <c r="BW86" s="35" t="str">
        <f>I86</f>
        <v>21</v>
      </c>
      <c r="BX86" s="4" t="s">
        <v>212</v>
      </c>
    </row>
    <row r="87" spans="1:76" ht="13.5" customHeight="1" x14ac:dyDescent="0.4">
      <c r="A87" s="38"/>
      <c r="C87" s="43" t="s">
        <v>80</v>
      </c>
      <c r="D87" s="111" t="s">
        <v>213</v>
      </c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3"/>
    </row>
    <row r="88" spans="1:76" ht="14.6" x14ac:dyDescent="0.4">
      <c r="A88" s="38"/>
      <c r="D88" s="39" t="s">
        <v>214</v>
      </c>
      <c r="E88" s="40" t="s">
        <v>56</v>
      </c>
      <c r="G88" s="41">
        <v>16</v>
      </c>
      <c r="P88" s="42"/>
    </row>
    <row r="89" spans="1:76" ht="14.6" x14ac:dyDescent="0.4">
      <c r="A89" s="2" t="s">
        <v>215</v>
      </c>
      <c r="B89" s="3" t="s">
        <v>57</v>
      </c>
      <c r="C89" s="3" t="s">
        <v>216</v>
      </c>
      <c r="D89" s="91" t="s">
        <v>217</v>
      </c>
      <c r="E89" s="86"/>
      <c r="F89" s="3" t="s">
        <v>64</v>
      </c>
      <c r="G89" s="35">
        <v>349.5</v>
      </c>
      <c r="H89" s="185"/>
      <c r="I89" s="36" t="s">
        <v>65</v>
      </c>
      <c r="J89" s="35">
        <f>G89*AO89</f>
        <v>0</v>
      </c>
      <c r="K89" s="35">
        <f>G89*AP89</f>
        <v>0</v>
      </c>
      <c r="L89" s="35">
        <f>G89*H89</f>
        <v>0</v>
      </c>
      <c r="M89" s="35">
        <f>L89*(1+BW89/100)</f>
        <v>0</v>
      </c>
      <c r="N89" s="35">
        <v>7.3899999999999993E-2</v>
      </c>
      <c r="O89" s="35">
        <f>G89*N89</f>
        <v>25.828049999999998</v>
      </c>
      <c r="P89" s="37" t="s">
        <v>66</v>
      </c>
      <c r="Z89" s="35">
        <f>IF(AQ89="5",BJ89,0)</f>
        <v>0</v>
      </c>
      <c r="AB89" s="35">
        <f>IF(AQ89="1",BH89,0)</f>
        <v>0</v>
      </c>
      <c r="AC89" s="35">
        <f>IF(AQ89="1",BI89,0)</f>
        <v>0</v>
      </c>
      <c r="AD89" s="35">
        <f>IF(AQ89="7",BH89,0)</f>
        <v>0</v>
      </c>
      <c r="AE89" s="35">
        <f>IF(AQ89="7",BI89,0)</f>
        <v>0</v>
      </c>
      <c r="AF89" s="35">
        <f>IF(AQ89="2",BH89,0)</f>
        <v>0</v>
      </c>
      <c r="AG89" s="35">
        <f>IF(AQ89="2",BI89,0)</f>
        <v>0</v>
      </c>
      <c r="AH89" s="35">
        <f>IF(AQ89="0",BJ89,0)</f>
        <v>0</v>
      </c>
      <c r="AI89" s="12" t="s">
        <v>57</v>
      </c>
      <c r="AJ89" s="35">
        <f>IF(AN89=0,L89,0)</f>
        <v>0</v>
      </c>
      <c r="AK89" s="35">
        <f>IF(AN89=12,L89,0)</f>
        <v>0</v>
      </c>
      <c r="AL89" s="35">
        <f>IF(AN89=21,L89,0)</f>
        <v>0</v>
      </c>
      <c r="AN89" s="35">
        <v>21</v>
      </c>
      <c r="AO89" s="35">
        <f>H89*0.162272727</f>
        <v>0</v>
      </c>
      <c r="AP89" s="35">
        <f>H89*(1-0.162272727)</f>
        <v>0</v>
      </c>
      <c r="AQ89" s="36" t="s">
        <v>61</v>
      </c>
      <c r="AV89" s="35">
        <f>AW89+AX89</f>
        <v>0</v>
      </c>
      <c r="AW89" s="35">
        <f>G89*AO89</f>
        <v>0</v>
      </c>
      <c r="AX89" s="35">
        <f>G89*AP89</f>
        <v>0</v>
      </c>
      <c r="AY89" s="36" t="s">
        <v>208</v>
      </c>
      <c r="AZ89" s="36" t="s">
        <v>168</v>
      </c>
      <c r="BA89" s="12" t="s">
        <v>69</v>
      </c>
      <c r="BC89" s="35">
        <f>AW89+AX89</f>
        <v>0</v>
      </c>
      <c r="BD89" s="35">
        <f>H89/(100-BE89)*100</f>
        <v>0</v>
      </c>
      <c r="BE89" s="35">
        <v>0</v>
      </c>
      <c r="BF89" s="35">
        <f>O89</f>
        <v>25.828049999999998</v>
      </c>
      <c r="BH89" s="35">
        <f>G89*AO89</f>
        <v>0</v>
      </c>
      <c r="BI89" s="35">
        <f>G89*AP89</f>
        <v>0</v>
      </c>
      <c r="BJ89" s="35">
        <f>G89*H89</f>
        <v>0</v>
      </c>
      <c r="BK89" s="35"/>
      <c r="BL89" s="35">
        <v>59</v>
      </c>
      <c r="BW89" s="35" t="str">
        <f>I89</f>
        <v>21</v>
      </c>
      <c r="BX89" s="4" t="s">
        <v>217</v>
      </c>
    </row>
    <row r="90" spans="1:76" ht="14.6" x14ac:dyDescent="0.4">
      <c r="A90" s="38"/>
      <c r="D90" s="39" t="s">
        <v>218</v>
      </c>
      <c r="E90" s="40" t="s">
        <v>56</v>
      </c>
      <c r="G90" s="41">
        <v>349.5</v>
      </c>
      <c r="P90" s="42"/>
    </row>
    <row r="91" spans="1:76" ht="14.6" x14ac:dyDescent="0.4">
      <c r="A91" s="2" t="s">
        <v>219</v>
      </c>
      <c r="B91" s="3" t="s">
        <v>57</v>
      </c>
      <c r="C91" s="3" t="s">
        <v>220</v>
      </c>
      <c r="D91" s="91" t="s">
        <v>221</v>
      </c>
      <c r="E91" s="86"/>
      <c r="F91" s="3" t="s">
        <v>89</v>
      </c>
      <c r="G91" s="35">
        <v>120</v>
      </c>
      <c r="H91" s="185"/>
      <c r="I91" s="36" t="s">
        <v>65</v>
      </c>
      <c r="J91" s="35">
        <f>G91*AO91</f>
        <v>0</v>
      </c>
      <c r="K91" s="35">
        <f>G91*AP91</f>
        <v>0</v>
      </c>
      <c r="L91" s="35">
        <f>G91*H91</f>
        <v>0</v>
      </c>
      <c r="M91" s="35">
        <f>L91*(1+BW91/100)</f>
        <v>0</v>
      </c>
      <c r="N91" s="35">
        <v>3.6000000000000002E-4</v>
      </c>
      <c r="O91" s="35">
        <f>G91*N91</f>
        <v>4.3200000000000002E-2</v>
      </c>
      <c r="P91" s="37" t="s">
        <v>66</v>
      </c>
      <c r="Z91" s="35">
        <f>IF(AQ91="5",BJ91,0)</f>
        <v>0</v>
      </c>
      <c r="AB91" s="35">
        <f>IF(AQ91="1",BH91,0)</f>
        <v>0</v>
      </c>
      <c r="AC91" s="35">
        <f>IF(AQ91="1",BI91,0)</f>
        <v>0</v>
      </c>
      <c r="AD91" s="35">
        <f>IF(AQ91="7",BH91,0)</f>
        <v>0</v>
      </c>
      <c r="AE91" s="35">
        <f>IF(AQ91="7",BI91,0)</f>
        <v>0</v>
      </c>
      <c r="AF91" s="35">
        <f>IF(AQ91="2",BH91,0)</f>
        <v>0</v>
      </c>
      <c r="AG91" s="35">
        <f>IF(AQ91="2",BI91,0)</f>
        <v>0</v>
      </c>
      <c r="AH91" s="35">
        <f>IF(AQ91="0",BJ91,0)</f>
        <v>0</v>
      </c>
      <c r="AI91" s="12" t="s">
        <v>57</v>
      </c>
      <c r="AJ91" s="35">
        <f>IF(AN91=0,L91,0)</f>
        <v>0</v>
      </c>
      <c r="AK91" s="35">
        <f>IF(AN91=12,L91,0)</f>
        <v>0</v>
      </c>
      <c r="AL91" s="35">
        <f>IF(AN91=21,L91,0)</f>
        <v>0</v>
      </c>
      <c r="AN91" s="35">
        <v>21</v>
      </c>
      <c r="AO91" s="35">
        <f>H91*0.055096322</f>
        <v>0</v>
      </c>
      <c r="AP91" s="35">
        <f>H91*(1-0.055096322)</f>
        <v>0</v>
      </c>
      <c r="AQ91" s="36" t="s">
        <v>61</v>
      </c>
      <c r="AV91" s="35">
        <f>AW91+AX91</f>
        <v>0</v>
      </c>
      <c r="AW91" s="35">
        <f>G91*AO91</f>
        <v>0</v>
      </c>
      <c r="AX91" s="35">
        <f>G91*AP91</f>
        <v>0</v>
      </c>
      <c r="AY91" s="36" t="s">
        <v>208</v>
      </c>
      <c r="AZ91" s="36" t="s">
        <v>168</v>
      </c>
      <c r="BA91" s="12" t="s">
        <v>69</v>
      </c>
      <c r="BC91" s="35">
        <f>AW91+AX91</f>
        <v>0</v>
      </c>
      <c r="BD91" s="35">
        <f>H91/(100-BE91)*100</f>
        <v>0</v>
      </c>
      <c r="BE91" s="35">
        <v>0</v>
      </c>
      <c r="BF91" s="35">
        <f>O91</f>
        <v>4.3200000000000002E-2</v>
      </c>
      <c r="BH91" s="35">
        <f>G91*AO91</f>
        <v>0</v>
      </c>
      <c r="BI91" s="35">
        <f>G91*AP91</f>
        <v>0</v>
      </c>
      <c r="BJ91" s="35">
        <f>G91*H91</f>
        <v>0</v>
      </c>
      <c r="BK91" s="35"/>
      <c r="BL91" s="35">
        <v>59</v>
      </c>
      <c r="BW91" s="35" t="str">
        <f>I91</f>
        <v>21</v>
      </c>
      <c r="BX91" s="4" t="s">
        <v>221</v>
      </c>
    </row>
    <row r="92" spans="1:76" ht="14.6" x14ac:dyDescent="0.4">
      <c r="A92" s="2" t="s">
        <v>222</v>
      </c>
      <c r="B92" s="3" t="s">
        <v>57</v>
      </c>
      <c r="C92" s="3" t="s">
        <v>223</v>
      </c>
      <c r="D92" s="91" t="s">
        <v>224</v>
      </c>
      <c r="E92" s="86"/>
      <c r="F92" s="3" t="s">
        <v>64</v>
      </c>
      <c r="G92" s="35">
        <v>5.3</v>
      </c>
      <c r="H92" s="185"/>
      <c r="I92" s="36" t="s">
        <v>65</v>
      </c>
      <c r="J92" s="35">
        <f>G92*AO92</f>
        <v>0</v>
      </c>
      <c r="K92" s="35">
        <f>G92*AP92</f>
        <v>0</v>
      </c>
      <c r="L92" s="35">
        <f>G92*H92</f>
        <v>0</v>
      </c>
      <c r="M92" s="35">
        <f>L92*(1+BW92/100)</f>
        <v>0</v>
      </c>
      <c r="N92" s="35">
        <v>7.3899999999999993E-2</v>
      </c>
      <c r="O92" s="35">
        <f>G92*N92</f>
        <v>0.39166999999999996</v>
      </c>
      <c r="P92" s="37" t="s">
        <v>66</v>
      </c>
      <c r="Z92" s="35">
        <f>IF(AQ92="5",BJ92,0)</f>
        <v>0</v>
      </c>
      <c r="AB92" s="35">
        <f>IF(AQ92="1",BH92,0)</f>
        <v>0</v>
      </c>
      <c r="AC92" s="35">
        <f>IF(AQ92="1",BI92,0)</f>
        <v>0</v>
      </c>
      <c r="AD92" s="35">
        <f>IF(AQ92="7",BH92,0)</f>
        <v>0</v>
      </c>
      <c r="AE92" s="35">
        <f>IF(AQ92="7",BI92,0)</f>
        <v>0</v>
      </c>
      <c r="AF92" s="35">
        <f>IF(AQ92="2",BH92,0)</f>
        <v>0</v>
      </c>
      <c r="AG92" s="35">
        <f>IF(AQ92="2",BI92,0)</f>
        <v>0</v>
      </c>
      <c r="AH92" s="35">
        <f>IF(AQ92="0",BJ92,0)</f>
        <v>0</v>
      </c>
      <c r="AI92" s="12" t="s">
        <v>57</v>
      </c>
      <c r="AJ92" s="35">
        <f>IF(AN92=0,L92,0)</f>
        <v>0</v>
      </c>
      <c r="AK92" s="35">
        <f>IF(AN92=12,L92,0)</f>
        <v>0</v>
      </c>
      <c r="AL92" s="35">
        <f>IF(AN92=21,L92,0)</f>
        <v>0</v>
      </c>
      <c r="AN92" s="35">
        <v>21</v>
      </c>
      <c r="AO92" s="35">
        <f>H92*0.156578947</f>
        <v>0</v>
      </c>
      <c r="AP92" s="35">
        <f>H92*(1-0.156578947)</f>
        <v>0</v>
      </c>
      <c r="AQ92" s="36" t="s">
        <v>61</v>
      </c>
      <c r="AV92" s="35">
        <f>AW92+AX92</f>
        <v>0</v>
      </c>
      <c r="AW92" s="35">
        <f>G92*AO92</f>
        <v>0</v>
      </c>
      <c r="AX92" s="35">
        <f>G92*AP92</f>
        <v>0</v>
      </c>
      <c r="AY92" s="36" t="s">
        <v>208</v>
      </c>
      <c r="AZ92" s="36" t="s">
        <v>168</v>
      </c>
      <c r="BA92" s="12" t="s">
        <v>69</v>
      </c>
      <c r="BC92" s="35">
        <f>AW92+AX92</f>
        <v>0</v>
      </c>
      <c r="BD92" s="35">
        <f>H92/(100-BE92)*100</f>
        <v>0</v>
      </c>
      <c r="BE92" s="35">
        <v>0</v>
      </c>
      <c r="BF92" s="35">
        <f>O92</f>
        <v>0.39166999999999996</v>
      </c>
      <c r="BH92" s="35">
        <f>G92*AO92</f>
        <v>0</v>
      </c>
      <c r="BI92" s="35">
        <f>G92*AP92</f>
        <v>0</v>
      </c>
      <c r="BJ92" s="35">
        <f>G92*H92</f>
        <v>0</v>
      </c>
      <c r="BK92" s="35"/>
      <c r="BL92" s="35">
        <v>59</v>
      </c>
      <c r="BW92" s="35" t="str">
        <f>I92</f>
        <v>21</v>
      </c>
      <c r="BX92" s="4" t="s">
        <v>224</v>
      </c>
    </row>
    <row r="93" spans="1:76" ht="14.6" x14ac:dyDescent="0.4">
      <c r="A93" s="38"/>
      <c r="D93" s="39" t="s">
        <v>225</v>
      </c>
      <c r="E93" s="40" t="s">
        <v>56</v>
      </c>
      <c r="G93" s="41">
        <v>5.3</v>
      </c>
      <c r="H93" s="186"/>
      <c r="P93" s="42"/>
    </row>
    <row r="94" spans="1:76" ht="24.9" x14ac:dyDescent="0.4">
      <c r="A94" s="2" t="s">
        <v>226</v>
      </c>
      <c r="B94" s="3" t="s">
        <v>57</v>
      </c>
      <c r="C94" s="3" t="s">
        <v>227</v>
      </c>
      <c r="D94" s="91" t="s">
        <v>228</v>
      </c>
      <c r="E94" s="86"/>
      <c r="F94" s="3" t="s">
        <v>101</v>
      </c>
      <c r="G94" s="35">
        <v>5.29</v>
      </c>
      <c r="H94" s="185"/>
      <c r="I94" s="36" t="s">
        <v>65</v>
      </c>
      <c r="J94" s="35">
        <f>G94*AO94</f>
        <v>0</v>
      </c>
      <c r="K94" s="35">
        <f>G94*AP94</f>
        <v>0</v>
      </c>
      <c r="L94" s="35">
        <f>G94*H94</f>
        <v>0</v>
      </c>
      <c r="M94" s="35">
        <f>L94*(1+BW94/100)</f>
        <v>0</v>
      </c>
      <c r="N94" s="35">
        <v>0</v>
      </c>
      <c r="O94" s="35">
        <f>G94*N94</f>
        <v>0</v>
      </c>
      <c r="P94" s="37" t="s">
        <v>66</v>
      </c>
      <c r="Z94" s="35">
        <f>IF(AQ94="5",BJ94,0)</f>
        <v>0</v>
      </c>
      <c r="AB94" s="35">
        <f>IF(AQ94="1",BH94,0)</f>
        <v>0</v>
      </c>
      <c r="AC94" s="35">
        <f>IF(AQ94="1",BI94,0)</f>
        <v>0</v>
      </c>
      <c r="AD94" s="35">
        <f>IF(AQ94="7",BH94,0)</f>
        <v>0</v>
      </c>
      <c r="AE94" s="35">
        <f>IF(AQ94="7",BI94,0)</f>
        <v>0</v>
      </c>
      <c r="AF94" s="35">
        <f>IF(AQ94="2",BH94,0)</f>
        <v>0</v>
      </c>
      <c r="AG94" s="35">
        <f>IF(AQ94="2",BI94,0)</f>
        <v>0</v>
      </c>
      <c r="AH94" s="35">
        <f>IF(AQ94="0",BJ94,0)</f>
        <v>0</v>
      </c>
      <c r="AI94" s="12" t="s">
        <v>57</v>
      </c>
      <c r="AJ94" s="35">
        <f>IF(AN94=0,L94,0)</f>
        <v>0</v>
      </c>
      <c r="AK94" s="35">
        <f>IF(AN94=12,L94,0)</f>
        <v>0</v>
      </c>
      <c r="AL94" s="35">
        <f>IF(AN94=21,L94,0)</f>
        <v>0</v>
      </c>
      <c r="AN94" s="35">
        <v>21</v>
      </c>
      <c r="AO94" s="35">
        <f>H94*0</f>
        <v>0</v>
      </c>
      <c r="AP94" s="35">
        <f>H94*(1-0)</f>
        <v>0</v>
      </c>
      <c r="AQ94" s="36" t="s">
        <v>61</v>
      </c>
      <c r="AV94" s="35">
        <f>AW94+AX94</f>
        <v>0</v>
      </c>
      <c r="AW94" s="35">
        <f>G94*AO94</f>
        <v>0</v>
      </c>
      <c r="AX94" s="35">
        <f>G94*AP94</f>
        <v>0</v>
      </c>
      <c r="AY94" s="36" t="s">
        <v>208</v>
      </c>
      <c r="AZ94" s="36" t="s">
        <v>168</v>
      </c>
      <c r="BA94" s="12" t="s">
        <v>69</v>
      </c>
      <c r="BC94" s="35">
        <f>AW94+AX94</f>
        <v>0</v>
      </c>
      <c r="BD94" s="35">
        <f>H94/(100-BE94)*100</f>
        <v>0</v>
      </c>
      <c r="BE94" s="35">
        <v>0</v>
      </c>
      <c r="BF94" s="35">
        <f>O94</f>
        <v>0</v>
      </c>
      <c r="BH94" s="35">
        <f>G94*AO94</f>
        <v>0</v>
      </c>
      <c r="BI94" s="35">
        <f>G94*AP94</f>
        <v>0</v>
      </c>
      <c r="BJ94" s="35">
        <f>G94*H94</f>
        <v>0</v>
      </c>
      <c r="BK94" s="35"/>
      <c r="BL94" s="35">
        <v>59</v>
      </c>
      <c r="BW94" s="35" t="str">
        <f>I94</f>
        <v>21</v>
      </c>
      <c r="BX94" s="4" t="s">
        <v>228</v>
      </c>
    </row>
    <row r="95" spans="1:76" ht="14.6" x14ac:dyDescent="0.4">
      <c r="A95" s="38"/>
      <c r="D95" s="39" t="s">
        <v>229</v>
      </c>
      <c r="E95" s="40" t="s">
        <v>56</v>
      </c>
      <c r="G95" s="41">
        <v>5.29</v>
      </c>
      <c r="P95" s="42"/>
    </row>
    <row r="96" spans="1:76" ht="14.6" x14ac:dyDescent="0.4">
      <c r="A96" s="31" t="s">
        <v>56</v>
      </c>
      <c r="B96" s="32" t="s">
        <v>57</v>
      </c>
      <c r="C96" s="32" t="s">
        <v>230</v>
      </c>
      <c r="D96" s="109" t="s">
        <v>231</v>
      </c>
      <c r="E96" s="110"/>
      <c r="F96" s="33" t="s">
        <v>4</v>
      </c>
      <c r="G96" s="33" t="s">
        <v>4</v>
      </c>
      <c r="H96" s="33" t="s">
        <v>4</v>
      </c>
      <c r="I96" s="33" t="s">
        <v>4</v>
      </c>
      <c r="J96" s="1">
        <f>SUM(J97:J98)</f>
        <v>0</v>
      </c>
      <c r="K96" s="1">
        <f>SUM(K97:K98)</f>
        <v>0</v>
      </c>
      <c r="L96" s="1">
        <f>SUM(L97:L98)</f>
        <v>0</v>
      </c>
      <c r="M96" s="1">
        <f>SUM(M97:M98)</f>
        <v>0</v>
      </c>
      <c r="N96" s="12" t="s">
        <v>56</v>
      </c>
      <c r="O96" s="1">
        <f>SUM(O97:O98)</f>
        <v>1.7295199999999999</v>
      </c>
      <c r="P96" s="34" t="s">
        <v>56</v>
      </c>
      <c r="AI96" s="12" t="s">
        <v>57</v>
      </c>
      <c r="AS96" s="1">
        <f>SUM(AJ97:AJ98)</f>
        <v>0</v>
      </c>
      <c r="AT96" s="1">
        <f>SUM(AK97:AK98)</f>
        <v>0</v>
      </c>
      <c r="AU96" s="1">
        <f>SUM(AL97:AL98)</f>
        <v>0</v>
      </c>
    </row>
    <row r="97" spans="1:76" ht="14.6" x14ac:dyDescent="0.4">
      <c r="A97" s="2" t="s">
        <v>232</v>
      </c>
      <c r="B97" s="3" t="s">
        <v>57</v>
      </c>
      <c r="C97" s="3" t="s">
        <v>233</v>
      </c>
      <c r="D97" s="91" t="s">
        <v>234</v>
      </c>
      <c r="E97" s="86"/>
      <c r="F97" s="3" t="s">
        <v>235</v>
      </c>
      <c r="G97" s="35">
        <v>2</v>
      </c>
      <c r="H97" s="185"/>
      <c r="I97" s="36" t="s">
        <v>65</v>
      </c>
      <c r="J97" s="35">
        <f>G97*AO97</f>
        <v>0</v>
      </c>
      <c r="K97" s="35">
        <f>G97*AP97</f>
        <v>0</v>
      </c>
      <c r="L97" s="35">
        <f>G97*H97</f>
        <v>0</v>
      </c>
      <c r="M97" s="35">
        <f>L97*(1+BW97/100)</f>
        <v>0</v>
      </c>
      <c r="N97" s="35">
        <v>0.43381999999999998</v>
      </c>
      <c r="O97" s="35">
        <f>G97*N97</f>
        <v>0.86763999999999997</v>
      </c>
      <c r="P97" s="37" t="s">
        <v>66</v>
      </c>
      <c r="Z97" s="35">
        <f>IF(AQ97="5",BJ97,0)</f>
        <v>0</v>
      </c>
      <c r="AB97" s="35">
        <f>IF(AQ97="1",BH97,0)</f>
        <v>0</v>
      </c>
      <c r="AC97" s="35">
        <f>IF(AQ97="1",BI97,0)</f>
        <v>0</v>
      </c>
      <c r="AD97" s="35">
        <f>IF(AQ97="7",BH97,0)</f>
        <v>0</v>
      </c>
      <c r="AE97" s="35">
        <f>IF(AQ97="7",BI97,0)</f>
        <v>0</v>
      </c>
      <c r="AF97" s="35">
        <f>IF(AQ97="2",BH97,0)</f>
        <v>0</v>
      </c>
      <c r="AG97" s="35">
        <f>IF(AQ97="2",BI97,0)</f>
        <v>0</v>
      </c>
      <c r="AH97" s="35">
        <f>IF(AQ97="0",BJ97,0)</f>
        <v>0</v>
      </c>
      <c r="AI97" s="12" t="s">
        <v>57</v>
      </c>
      <c r="AJ97" s="35">
        <f>IF(AN97=0,L97,0)</f>
        <v>0</v>
      </c>
      <c r="AK97" s="35">
        <f>IF(AN97=12,L97,0)</f>
        <v>0</v>
      </c>
      <c r="AL97" s="35">
        <f>IF(AN97=21,L97,0)</f>
        <v>0</v>
      </c>
      <c r="AN97" s="35">
        <v>21</v>
      </c>
      <c r="AO97" s="35">
        <f>H97*0.346198319</f>
        <v>0</v>
      </c>
      <c r="AP97" s="35">
        <f>H97*(1-0.346198319)</f>
        <v>0</v>
      </c>
      <c r="AQ97" s="36" t="s">
        <v>61</v>
      </c>
      <c r="AV97" s="35">
        <f>AW97+AX97</f>
        <v>0</v>
      </c>
      <c r="AW97" s="35">
        <f>G97*AO97</f>
        <v>0</v>
      </c>
      <c r="AX97" s="35">
        <f>G97*AP97</f>
        <v>0</v>
      </c>
      <c r="AY97" s="36" t="s">
        <v>236</v>
      </c>
      <c r="AZ97" s="36" t="s">
        <v>237</v>
      </c>
      <c r="BA97" s="12" t="s">
        <v>69</v>
      </c>
      <c r="BC97" s="35">
        <f>AW97+AX97</f>
        <v>0</v>
      </c>
      <c r="BD97" s="35">
        <f>H97/(100-BE97)*100</f>
        <v>0</v>
      </c>
      <c r="BE97" s="35">
        <v>0</v>
      </c>
      <c r="BF97" s="35">
        <f>O97</f>
        <v>0.86763999999999997</v>
      </c>
      <c r="BH97" s="35">
        <f>G97*AO97</f>
        <v>0</v>
      </c>
      <c r="BI97" s="35">
        <f>G97*AP97</f>
        <v>0</v>
      </c>
      <c r="BJ97" s="35">
        <f>G97*H97</f>
        <v>0</v>
      </c>
      <c r="BK97" s="35"/>
      <c r="BL97" s="35">
        <v>89</v>
      </c>
      <c r="BW97" s="35" t="str">
        <f>I97</f>
        <v>21</v>
      </c>
      <c r="BX97" s="4" t="s">
        <v>234</v>
      </c>
    </row>
    <row r="98" spans="1:76" ht="14.6" x14ac:dyDescent="0.4">
      <c r="A98" s="2" t="s">
        <v>238</v>
      </c>
      <c r="B98" s="3" t="s">
        <v>57</v>
      </c>
      <c r="C98" s="3" t="s">
        <v>239</v>
      </c>
      <c r="D98" s="91" t="s">
        <v>240</v>
      </c>
      <c r="E98" s="86"/>
      <c r="F98" s="3" t="s">
        <v>235</v>
      </c>
      <c r="G98" s="35">
        <v>2</v>
      </c>
      <c r="H98" s="185"/>
      <c r="I98" s="36" t="s">
        <v>65</v>
      </c>
      <c r="J98" s="35">
        <f>G98*AO98</f>
        <v>0</v>
      </c>
      <c r="K98" s="35">
        <f>G98*AP98</f>
        <v>0</v>
      </c>
      <c r="L98" s="35">
        <f>G98*H98</f>
        <v>0</v>
      </c>
      <c r="M98" s="35">
        <f>L98*(1+BW98/100)</f>
        <v>0</v>
      </c>
      <c r="N98" s="35">
        <v>0.43093999999999999</v>
      </c>
      <c r="O98" s="35">
        <f>G98*N98</f>
        <v>0.86187999999999998</v>
      </c>
      <c r="P98" s="37" t="s">
        <v>66</v>
      </c>
      <c r="Z98" s="35">
        <f>IF(AQ98="5",BJ98,0)</f>
        <v>0</v>
      </c>
      <c r="AB98" s="35">
        <f>IF(AQ98="1",BH98,0)</f>
        <v>0</v>
      </c>
      <c r="AC98" s="35">
        <f>IF(AQ98="1",BI98,0)</f>
        <v>0</v>
      </c>
      <c r="AD98" s="35">
        <f>IF(AQ98="7",BH98,0)</f>
        <v>0</v>
      </c>
      <c r="AE98" s="35">
        <f>IF(AQ98="7",BI98,0)</f>
        <v>0</v>
      </c>
      <c r="AF98" s="35">
        <f>IF(AQ98="2",BH98,0)</f>
        <v>0</v>
      </c>
      <c r="AG98" s="35">
        <f>IF(AQ98="2",BI98,0)</f>
        <v>0</v>
      </c>
      <c r="AH98" s="35">
        <f>IF(AQ98="0",BJ98,0)</f>
        <v>0</v>
      </c>
      <c r="AI98" s="12" t="s">
        <v>57</v>
      </c>
      <c r="AJ98" s="35">
        <f>IF(AN98=0,L98,0)</f>
        <v>0</v>
      </c>
      <c r="AK98" s="35">
        <f>IF(AN98=12,L98,0)</f>
        <v>0</v>
      </c>
      <c r="AL98" s="35">
        <f>IF(AN98=21,L98,0)</f>
        <v>0</v>
      </c>
      <c r="AN98" s="35">
        <v>21</v>
      </c>
      <c r="AO98" s="35">
        <f>H98*0.323783217</f>
        <v>0</v>
      </c>
      <c r="AP98" s="35">
        <f>H98*(1-0.323783217)</f>
        <v>0</v>
      </c>
      <c r="AQ98" s="36" t="s">
        <v>61</v>
      </c>
      <c r="AV98" s="35">
        <f>AW98+AX98</f>
        <v>0</v>
      </c>
      <c r="AW98" s="35">
        <f>G98*AO98</f>
        <v>0</v>
      </c>
      <c r="AX98" s="35">
        <f>G98*AP98</f>
        <v>0</v>
      </c>
      <c r="AY98" s="36" t="s">
        <v>236</v>
      </c>
      <c r="AZ98" s="36" t="s">
        <v>237</v>
      </c>
      <c r="BA98" s="12" t="s">
        <v>69</v>
      </c>
      <c r="BC98" s="35">
        <f>AW98+AX98</f>
        <v>0</v>
      </c>
      <c r="BD98" s="35">
        <f>H98/(100-BE98)*100</f>
        <v>0</v>
      </c>
      <c r="BE98" s="35">
        <v>0</v>
      </c>
      <c r="BF98" s="35">
        <f>O98</f>
        <v>0.86187999999999998</v>
      </c>
      <c r="BH98" s="35">
        <f>G98*AO98</f>
        <v>0</v>
      </c>
      <c r="BI98" s="35">
        <f>G98*AP98</f>
        <v>0</v>
      </c>
      <c r="BJ98" s="35">
        <f>G98*H98</f>
        <v>0</v>
      </c>
      <c r="BK98" s="35"/>
      <c r="BL98" s="35">
        <v>89</v>
      </c>
      <c r="BW98" s="35" t="str">
        <f>I98</f>
        <v>21</v>
      </c>
      <c r="BX98" s="4" t="s">
        <v>240</v>
      </c>
    </row>
    <row r="99" spans="1:76" ht="14.6" x14ac:dyDescent="0.4">
      <c r="A99" s="31" t="s">
        <v>56</v>
      </c>
      <c r="B99" s="32" t="s">
        <v>57</v>
      </c>
      <c r="C99" s="32" t="s">
        <v>241</v>
      </c>
      <c r="D99" s="109" t="s">
        <v>242</v>
      </c>
      <c r="E99" s="110"/>
      <c r="F99" s="33" t="s">
        <v>4</v>
      </c>
      <c r="G99" s="33" t="s">
        <v>4</v>
      </c>
      <c r="H99" s="33" t="s">
        <v>4</v>
      </c>
      <c r="I99" s="33" t="s">
        <v>4</v>
      </c>
      <c r="J99" s="1">
        <f>SUM(J100:J117)</f>
        <v>0</v>
      </c>
      <c r="K99" s="1">
        <f>SUM(K100:K117)</f>
        <v>0</v>
      </c>
      <c r="L99" s="1">
        <f>SUM(L100:L117)</f>
        <v>0</v>
      </c>
      <c r="M99" s="1">
        <f>SUM(M100:M117)</f>
        <v>0</v>
      </c>
      <c r="N99" s="12" t="s">
        <v>56</v>
      </c>
      <c r="O99" s="1">
        <f>SUM(O100:O117)</f>
        <v>42.04681999999999</v>
      </c>
      <c r="P99" s="34" t="s">
        <v>56</v>
      </c>
      <c r="AI99" s="12" t="s">
        <v>57</v>
      </c>
      <c r="AS99" s="1">
        <f>SUM(AJ100:AJ117)</f>
        <v>0</v>
      </c>
      <c r="AT99" s="1">
        <f>SUM(AK100:AK117)</f>
        <v>0</v>
      </c>
      <c r="AU99" s="1">
        <f>SUM(AL100:AL117)</f>
        <v>0</v>
      </c>
    </row>
    <row r="100" spans="1:76" ht="14.6" x14ac:dyDescent="0.4">
      <c r="A100" s="2" t="s">
        <v>243</v>
      </c>
      <c r="B100" s="3" t="s">
        <v>57</v>
      </c>
      <c r="C100" s="3" t="s">
        <v>244</v>
      </c>
      <c r="D100" s="91" t="s">
        <v>245</v>
      </c>
      <c r="E100" s="86"/>
      <c r="F100" s="3" t="s">
        <v>235</v>
      </c>
      <c r="G100" s="35">
        <v>3</v>
      </c>
      <c r="H100" s="185"/>
      <c r="I100" s="36" t="s">
        <v>65</v>
      </c>
      <c r="J100" s="35">
        <f>G100*AO100</f>
        <v>0</v>
      </c>
      <c r="K100" s="35">
        <f>G100*AP100</f>
        <v>0</v>
      </c>
      <c r="L100" s="35">
        <f>G100*H100</f>
        <v>0</v>
      </c>
      <c r="M100" s="35">
        <f>L100*(1+BW100/100)</f>
        <v>0</v>
      </c>
      <c r="N100" s="35">
        <v>0.25080000000000002</v>
      </c>
      <c r="O100" s="35">
        <f>G100*N100</f>
        <v>0.75240000000000007</v>
      </c>
      <c r="P100" s="37" t="s">
        <v>66</v>
      </c>
      <c r="Z100" s="35">
        <f>IF(AQ100="5",BJ100,0)</f>
        <v>0</v>
      </c>
      <c r="AB100" s="35">
        <f>IF(AQ100="1",BH100,0)</f>
        <v>0</v>
      </c>
      <c r="AC100" s="35">
        <f>IF(AQ100="1",BI100,0)</f>
        <v>0</v>
      </c>
      <c r="AD100" s="35">
        <f>IF(AQ100="7",BH100,0)</f>
        <v>0</v>
      </c>
      <c r="AE100" s="35">
        <f>IF(AQ100="7",BI100,0)</f>
        <v>0</v>
      </c>
      <c r="AF100" s="35">
        <f>IF(AQ100="2",BH100,0)</f>
        <v>0</v>
      </c>
      <c r="AG100" s="35">
        <f>IF(AQ100="2",BI100,0)</f>
        <v>0</v>
      </c>
      <c r="AH100" s="35">
        <f>IF(AQ100="0",BJ100,0)</f>
        <v>0</v>
      </c>
      <c r="AI100" s="12" t="s">
        <v>57</v>
      </c>
      <c r="AJ100" s="35">
        <f>IF(AN100=0,L100,0)</f>
        <v>0</v>
      </c>
      <c r="AK100" s="35">
        <f>IF(AN100=12,L100,0)</f>
        <v>0</v>
      </c>
      <c r="AL100" s="35">
        <f>IF(AN100=21,L100,0)</f>
        <v>0</v>
      </c>
      <c r="AN100" s="35">
        <v>21</v>
      </c>
      <c r="AO100" s="35">
        <f>H100*0.514310954</f>
        <v>0</v>
      </c>
      <c r="AP100" s="35">
        <f>H100*(1-0.514310954)</f>
        <v>0</v>
      </c>
      <c r="AQ100" s="36" t="s">
        <v>61</v>
      </c>
      <c r="AV100" s="35">
        <f>AW100+AX100</f>
        <v>0</v>
      </c>
      <c r="AW100" s="35">
        <f>G100*AO100</f>
        <v>0</v>
      </c>
      <c r="AX100" s="35">
        <f>G100*AP100</f>
        <v>0</v>
      </c>
      <c r="AY100" s="36" t="s">
        <v>246</v>
      </c>
      <c r="AZ100" s="36" t="s">
        <v>247</v>
      </c>
      <c r="BA100" s="12" t="s">
        <v>69</v>
      </c>
      <c r="BC100" s="35">
        <f>AW100+AX100</f>
        <v>0</v>
      </c>
      <c r="BD100" s="35">
        <f>H100/(100-BE100)*100</f>
        <v>0</v>
      </c>
      <c r="BE100" s="35">
        <v>0</v>
      </c>
      <c r="BF100" s="35">
        <f>O100</f>
        <v>0.75240000000000007</v>
      </c>
      <c r="BH100" s="35">
        <f>G100*AO100</f>
        <v>0</v>
      </c>
      <c r="BI100" s="35">
        <f>G100*AP100</f>
        <v>0</v>
      </c>
      <c r="BJ100" s="35">
        <f>G100*H100</f>
        <v>0</v>
      </c>
      <c r="BK100" s="35"/>
      <c r="BL100" s="35">
        <v>91</v>
      </c>
      <c r="BW100" s="35" t="str">
        <f>I100</f>
        <v>21</v>
      </c>
      <c r="BX100" s="4" t="s">
        <v>245</v>
      </c>
    </row>
    <row r="101" spans="1:76" ht="13.5" customHeight="1" x14ac:dyDescent="0.4">
      <c r="A101" s="38"/>
      <c r="C101" s="43" t="s">
        <v>80</v>
      </c>
      <c r="D101" s="111" t="s">
        <v>248</v>
      </c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3"/>
    </row>
    <row r="102" spans="1:76" ht="14.6" x14ac:dyDescent="0.4">
      <c r="A102" s="2" t="s">
        <v>249</v>
      </c>
      <c r="B102" s="3" t="s">
        <v>57</v>
      </c>
      <c r="C102" s="3" t="s">
        <v>250</v>
      </c>
      <c r="D102" s="91" t="s">
        <v>251</v>
      </c>
      <c r="E102" s="86"/>
      <c r="F102" s="3" t="s">
        <v>89</v>
      </c>
      <c r="G102" s="35">
        <v>22</v>
      </c>
      <c r="H102" s="185"/>
      <c r="I102" s="36" t="s">
        <v>65</v>
      </c>
      <c r="J102" s="35">
        <f>G102*AO102</f>
        <v>0</v>
      </c>
      <c r="K102" s="35">
        <f>G102*AP102</f>
        <v>0</v>
      </c>
      <c r="L102" s="35">
        <f>G102*H102</f>
        <v>0</v>
      </c>
      <c r="M102" s="35">
        <f>L102*(1+BW102/100)</f>
        <v>0</v>
      </c>
      <c r="N102" s="35">
        <v>0.10249999999999999</v>
      </c>
      <c r="O102" s="35">
        <f>G102*N102</f>
        <v>2.2549999999999999</v>
      </c>
      <c r="P102" s="37" t="s">
        <v>66</v>
      </c>
      <c r="Z102" s="35">
        <f>IF(AQ102="5",BJ102,0)</f>
        <v>0</v>
      </c>
      <c r="AB102" s="35">
        <f>IF(AQ102="1",BH102,0)</f>
        <v>0</v>
      </c>
      <c r="AC102" s="35">
        <f>IF(AQ102="1",BI102,0)</f>
        <v>0</v>
      </c>
      <c r="AD102" s="35">
        <f>IF(AQ102="7",BH102,0)</f>
        <v>0</v>
      </c>
      <c r="AE102" s="35">
        <f>IF(AQ102="7",BI102,0)</f>
        <v>0</v>
      </c>
      <c r="AF102" s="35">
        <f>IF(AQ102="2",BH102,0)</f>
        <v>0</v>
      </c>
      <c r="AG102" s="35">
        <f>IF(AQ102="2",BI102,0)</f>
        <v>0</v>
      </c>
      <c r="AH102" s="35">
        <f>IF(AQ102="0",BJ102,0)</f>
        <v>0</v>
      </c>
      <c r="AI102" s="12" t="s">
        <v>57</v>
      </c>
      <c r="AJ102" s="35">
        <f>IF(AN102=0,L102,0)</f>
        <v>0</v>
      </c>
      <c r="AK102" s="35">
        <f>IF(AN102=12,L102,0)</f>
        <v>0</v>
      </c>
      <c r="AL102" s="35">
        <f>IF(AN102=21,L102,0)</f>
        <v>0</v>
      </c>
      <c r="AN102" s="35">
        <v>21</v>
      </c>
      <c r="AO102" s="35">
        <f>H102*0.610253807</f>
        <v>0</v>
      </c>
      <c r="AP102" s="35">
        <f>H102*(1-0.610253807)</f>
        <v>0</v>
      </c>
      <c r="AQ102" s="36" t="s">
        <v>61</v>
      </c>
      <c r="AV102" s="35">
        <f>AW102+AX102</f>
        <v>0</v>
      </c>
      <c r="AW102" s="35">
        <f>G102*AO102</f>
        <v>0</v>
      </c>
      <c r="AX102" s="35">
        <f>G102*AP102</f>
        <v>0</v>
      </c>
      <c r="AY102" s="36" t="s">
        <v>246</v>
      </c>
      <c r="AZ102" s="36" t="s">
        <v>247</v>
      </c>
      <c r="BA102" s="12" t="s">
        <v>69</v>
      </c>
      <c r="BC102" s="35">
        <f>AW102+AX102</f>
        <v>0</v>
      </c>
      <c r="BD102" s="35">
        <f>H102/(100-BE102)*100</f>
        <v>0</v>
      </c>
      <c r="BE102" s="35">
        <v>0</v>
      </c>
      <c r="BF102" s="35">
        <f>O102</f>
        <v>2.2549999999999999</v>
      </c>
      <c r="BH102" s="35">
        <f>G102*AO102</f>
        <v>0</v>
      </c>
      <c r="BI102" s="35">
        <f>G102*AP102</f>
        <v>0</v>
      </c>
      <c r="BJ102" s="35">
        <f>G102*H102</f>
        <v>0</v>
      </c>
      <c r="BK102" s="35"/>
      <c r="BL102" s="35">
        <v>91</v>
      </c>
      <c r="BW102" s="35" t="str">
        <f>I102</f>
        <v>21</v>
      </c>
      <c r="BX102" s="4" t="s">
        <v>251</v>
      </c>
    </row>
    <row r="103" spans="1:76" ht="14.6" x14ac:dyDescent="0.4">
      <c r="A103" s="38"/>
      <c r="D103" s="39" t="s">
        <v>90</v>
      </c>
      <c r="E103" s="40" t="s">
        <v>56</v>
      </c>
      <c r="G103" s="41">
        <v>22</v>
      </c>
      <c r="P103" s="42"/>
    </row>
    <row r="104" spans="1:76" ht="14.6" x14ac:dyDescent="0.4">
      <c r="A104" s="2" t="s">
        <v>252</v>
      </c>
      <c r="B104" s="3" t="s">
        <v>57</v>
      </c>
      <c r="C104" s="3" t="s">
        <v>253</v>
      </c>
      <c r="D104" s="91" t="s">
        <v>254</v>
      </c>
      <c r="E104" s="86"/>
      <c r="F104" s="3" t="s">
        <v>89</v>
      </c>
      <c r="G104" s="35">
        <v>245.5</v>
      </c>
      <c r="H104" s="185"/>
      <c r="I104" s="36" t="s">
        <v>65</v>
      </c>
      <c r="J104" s="35">
        <f>G104*AO104</f>
        <v>0</v>
      </c>
      <c r="K104" s="35">
        <f>G104*AP104</f>
        <v>0</v>
      </c>
      <c r="L104" s="35">
        <f>G104*H104</f>
        <v>0</v>
      </c>
      <c r="M104" s="35">
        <f>L104*(1+BW104/100)</f>
        <v>0</v>
      </c>
      <c r="N104" s="35">
        <v>0.15673999999999999</v>
      </c>
      <c r="O104" s="35">
        <f>G104*N104</f>
        <v>38.479669999999999</v>
      </c>
      <c r="P104" s="37" t="s">
        <v>66</v>
      </c>
      <c r="Z104" s="35">
        <f>IF(AQ104="5",BJ104,0)</f>
        <v>0</v>
      </c>
      <c r="AB104" s="35">
        <f>IF(AQ104="1",BH104,0)</f>
        <v>0</v>
      </c>
      <c r="AC104" s="35">
        <f>IF(AQ104="1",BI104,0)</f>
        <v>0</v>
      </c>
      <c r="AD104" s="35">
        <f>IF(AQ104="7",BH104,0)</f>
        <v>0</v>
      </c>
      <c r="AE104" s="35">
        <f>IF(AQ104="7",BI104,0)</f>
        <v>0</v>
      </c>
      <c r="AF104" s="35">
        <f>IF(AQ104="2",BH104,0)</f>
        <v>0</v>
      </c>
      <c r="AG104" s="35">
        <f>IF(AQ104="2",BI104,0)</f>
        <v>0</v>
      </c>
      <c r="AH104" s="35">
        <f>IF(AQ104="0",BJ104,0)</f>
        <v>0</v>
      </c>
      <c r="AI104" s="12" t="s">
        <v>57</v>
      </c>
      <c r="AJ104" s="35">
        <f>IF(AN104=0,L104,0)</f>
        <v>0</v>
      </c>
      <c r="AK104" s="35">
        <f>IF(AN104=12,L104,0)</f>
        <v>0</v>
      </c>
      <c r="AL104" s="35">
        <f>IF(AN104=21,L104,0)</f>
        <v>0</v>
      </c>
      <c r="AN104" s="35">
        <v>21</v>
      </c>
      <c r="AO104" s="35">
        <f>H104*0.531457445</f>
        <v>0</v>
      </c>
      <c r="AP104" s="35">
        <f>H104*(1-0.531457445)</f>
        <v>0</v>
      </c>
      <c r="AQ104" s="36" t="s">
        <v>61</v>
      </c>
      <c r="AV104" s="35">
        <f>AW104+AX104</f>
        <v>0</v>
      </c>
      <c r="AW104" s="35">
        <f>G104*AO104</f>
        <v>0</v>
      </c>
      <c r="AX104" s="35">
        <f>G104*AP104</f>
        <v>0</v>
      </c>
      <c r="AY104" s="36" t="s">
        <v>246</v>
      </c>
      <c r="AZ104" s="36" t="s">
        <v>247</v>
      </c>
      <c r="BA104" s="12" t="s">
        <v>69</v>
      </c>
      <c r="BC104" s="35">
        <f>AW104+AX104</f>
        <v>0</v>
      </c>
      <c r="BD104" s="35">
        <f>H104/(100-BE104)*100</f>
        <v>0</v>
      </c>
      <c r="BE104" s="35">
        <v>0</v>
      </c>
      <c r="BF104" s="35">
        <f>O104</f>
        <v>38.479669999999999</v>
      </c>
      <c r="BH104" s="35">
        <f>G104*AO104</f>
        <v>0</v>
      </c>
      <c r="BI104" s="35">
        <f>G104*AP104</f>
        <v>0</v>
      </c>
      <c r="BJ104" s="35">
        <f>G104*H104</f>
        <v>0</v>
      </c>
      <c r="BK104" s="35"/>
      <c r="BL104" s="35">
        <v>91</v>
      </c>
      <c r="BW104" s="35" t="str">
        <f>I104</f>
        <v>21</v>
      </c>
      <c r="BX104" s="4" t="s">
        <v>254</v>
      </c>
    </row>
    <row r="105" spans="1:76" ht="14.6" x14ac:dyDescent="0.4">
      <c r="A105" s="38"/>
      <c r="D105" s="39" t="s">
        <v>255</v>
      </c>
      <c r="E105" s="40" t="s">
        <v>56</v>
      </c>
      <c r="G105" s="41">
        <v>245.5</v>
      </c>
      <c r="P105" s="42"/>
    </row>
    <row r="106" spans="1:76" ht="13.5" customHeight="1" x14ac:dyDescent="0.4">
      <c r="A106" s="38"/>
      <c r="C106" s="44" t="s">
        <v>139</v>
      </c>
      <c r="D106" s="187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9"/>
    </row>
    <row r="107" spans="1:76" ht="14.6" x14ac:dyDescent="0.4">
      <c r="A107" s="2" t="s">
        <v>256</v>
      </c>
      <c r="B107" s="3" t="s">
        <v>57</v>
      </c>
      <c r="C107" s="3" t="s">
        <v>257</v>
      </c>
      <c r="D107" s="91" t="s">
        <v>258</v>
      </c>
      <c r="E107" s="86"/>
      <c r="F107" s="3" t="s">
        <v>89</v>
      </c>
      <c r="G107" s="35">
        <v>3</v>
      </c>
      <c r="H107" s="185"/>
      <c r="I107" s="36" t="s">
        <v>65</v>
      </c>
      <c r="J107" s="35">
        <f>G107*AO107</f>
        <v>0</v>
      </c>
      <c r="K107" s="35">
        <f>G107*AP107</f>
        <v>0</v>
      </c>
      <c r="L107" s="35">
        <f>G107*H107</f>
        <v>0</v>
      </c>
      <c r="M107" s="35">
        <f>L107*(1+BW107/100)</f>
        <v>0</v>
      </c>
      <c r="N107" s="35">
        <v>0.185</v>
      </c>
      <c r="O107" s="35">
        <f>G107*N107</f>
        <v>0.55499999999999994</v>
      </c>
      <c r="P107" s="37" t="s">
        <v>66</v>
      </c>
      <c r="Z107" s="35">
        <f>IF(AQ107="5",BJ107,0)</f>
        <v>0</v>
      </c>
      <c r="AB107" s="35">
        <f>IF(AQ107="1",BH107,0)</f>
        <v>0</v>
      </c>
      <c r="AC107" s="35">
        <f>IF(AQ107="1",BI107,0)</f>
        <v>0</v>
      </c>
      <c r="AD107" s="35">
        <f>IF(AQ107="7",BH107,0)</f>
        <v>0</v>
      </c>
      <c r="AE107" s="35">
        <f>IF(AQ107="7",BI107,0)</f>
        <v>0</v>
      </c>
      <c r="AF107" s="35">
        <f>IF(AQ107="2",BH107,0)</f>
        <v>0</v>
      </c>
      <c r="AG107" s="35">
        <f>IF(AQ107="2",BI107,0)</f>
        <v>0</v>
      </c>
      <c r="AH107" s="35">
        <f>IF(AQ107="0",BJ107,0)</f>
        <v>0</v>
      </c>
      <c r="AI107" s="12" t="s">
        <v>57</v>
      </c>
      <c r="AJ107" s="35">
        <f>IF(AN107=0,L107,0)</f>
        <v>0</v>
      </c>
      <c r="AK107" s="35">
        <f>IF(AN107=12,L107,0)</f>
        <v>0</v>
      </c>
      <c r="AL107" s="35">
        <f>IF(AN107=21,L107,0)</f>
        <v>0</v>
      </c>
      <c r="AN107" s="35">
        <v>21</v>
      </c>
      <c r="AO107" s="35">
        <f>H107*0.590921199</f>
        <v>0</v>
      </c>
      <c r="AP107" s="35">
        <f>H107*(1-0.590921199)</f>
        <v>0</v>
      </c>
      <c r="AQ107" s="36" t="s">
        <v>61</v>
      </c>
      <c r="AV107" s="35">
        <f>AW107+AX107</f>
        <v>0</v>
      </c>
      <c r="AW107" s="35">
        <f>G107*AO107</f>
        <v>0</v>
      </c>
      <c r="AX107" s="35">
        <f>G107*AP107</f>
        <v>0</v>
      </c>
      <c r="AY107" s="36" t="s">
        <v>246</v>
      </c>
      <c r="AZ107" s="36" t="s">
        <v>247</v>
      </c>
      <c r="BA107" s="12" t="s">
        <v>69</v>
      </c>
      <c r="BC107" s="35">
        <f>AW107+AX107</f>
        <v>0</v>
      </c>
      <c r="BD107" s="35">
        <f>H107/(100-BE107)*100</f>
        <v>0</v>
      </c>
      <c r="BE107" s="35">
        <v>0</v>
      </c>
      <c r="BF107" s="35">
        <f>O107</f>
        <v>0.55499999999999994</v>
      </c>
      <c r="BH107" s="35">
        <f>G107*AO107</f>
        <v>0</v>
      </c>
      <c r="BI107" s="35">
        <f>G107*AP107</f>
        <v>0</v>
      </c>
      <c r="BJ107" s="35">
        <f>G107*H107</f>
        <v>0</v>
      </c>
      <c r="BK107" s="35"/>
      <c r="BL107" s="35">
        <v>91</v>
      </c>
      <c r="BW107" s="35" t="str">
        <f>I107</f>
        <v>21</v>
      </c>
      <c r="BX107" s="4" t="s">
        <v>258</v>
      </c>
    </row>
    <row r="108" spans="1:76" ht="13.5" customHeight="1" x14ac:dyDescent="0.4">
      <c r="A108" s="38"/>
      <c r="C108" s="43" t="s">
        <v>80</v>
      </c>
      <c r="D108" s="111" t="s">
        <v>259</v>
      </c>
      <c r="E108" s="112"/>
      <c r="F108" s="112"/>
      <c r="G108" s="112"/>
      <c r="H108" s="112"/>
      <c r="I108" s="112"/>
      <c r="J108" s="112"/>
      <c r="K108" s="112"/>
      <c r="L108" s="112"/>
      <c r="M108" s="112"/>
      <c r="N108" s="112"/>
      <c r="O108" s="112"/>
      <c r="P108" s="113"/>
    </row>
    <row r="109" spans="1:76" ht="14.6" x14ac:dyDescent="0.4">
      <c r="A109" s="2" t="s">
        <v>260</v>
      </c>
      <c r="B109" s="3" t="s">
        <v>57</v>
      </c>
      <c r="C109" s="3" t="s">
        <v>261</v>
      </c>
      <c r="D109" s="91" t="s">
        <v>262</v>
      </c>
      <c r="E109" s="86"/>
      <c r="F109" s="3" t="s">
        <v>89</v>
      </c>
      <c r="G109" s="35">
        <v>7.5</v>
      </c>
      <c r="H109" s="185"/>
      <c r="I109" s="36" t="s">
        <v>65</v>
      </c>
      <c r="J109" s="35">
        <f>G109*AO109</f>
        <v>0</v>
      </c>
      <c r="K109" s="35">
        <f>G109*AP109</f>
        <v>0</v>
      </c>
      <c r="L109" s="35">
        <f>G109*H109</f>
        <v>0</v>
      </c>
      <c r="M109" s="35">
        <f>L109*(1+BW109/100)</f>
        <v>0</v>
      </c>
      <c r="N109" s="35">
        <v>1E-4</v>
      </c>
      <c r="O109" s="35">
        <f>G109*N109</f>
        <v>7.5000000000000002E-4</v>
      </c>
      <c r="P109" s="37" t="s">
        <v>66</v>
      </c>
      <c r="Z109" s="35">
        <f>IF(AQ109="5",BJ109,0)</f>
        <v>0</v>
      </c>
      <c r="AB109" s="35">
        <f>IF(AQ109="1",BH109,0)</f>
        <v>0</v>
      </c>
      <c r="AC109" s="35">
        <f>IF(AQ109="1",BI109,0)</f>
        <v>0</v>
      </c>
      <c r="AD109" s="35">
        <f>IF(AQ109="7",BH109,0)</f>
        <v>0</v>
      </c>
      <c r="AE109" s="35">
        <f>IF(AQ109="7",BI109,0)</f>
        <v>0</v>
      </c>
      <c r="AF109" s="35">
        <f>IF(AQ109="2",BH109,0)</f>
        <v>0</v>
      </c>
      <c r="AG109" s="35">
        <f>IF(AQ109="2",BI109,0)</f>
        <v>0</v>
      </c>
      <c r="AH109" s="35">
        <f>IF(AQ109="0",BJ109,0)</f>
        <v>0</v>
      </c>
      <c r="AI109" s="12" t="s">
        <v>57</v>
      </c>
      <c r="AJ109" s="35">
        <f>IF(AN109=0,L109,0)</f>
        <v>0</v>
      </c>
      <c r="AK109" s="35">
        <f>IF(AN109=12,L109,0)</f>
        <v>0</v>
      </c>
      <c r="AL109" s="35">
        <f>IF(AN109=21,L109,0)</f>
        <v>0</v>
      </c>
      <c r="AN109" s="35">
        <v>21</v>
      </c>
      <c r="AO109" s="35">
        <f>H109*0.108510638</f>
        <v>0</v>
      </c>
      <c r="AP109" s="35">
        <f>H109*(1-0.108510638)</f>
        <v>0</v>
      </c>
      <c r="AQ109" s="36" t="s">
        <v>61</v>
      </c>
      <c r="AV109" s="35">
        <f>AW109+AX109</f>
        <v>0</v>
      </c>
      <c r="AW109" s="35">
        <f>G109*AO109</f>
        <v>0</v>
      </c>
      <c r="AX109" s="35">
        <f>G109*AP109</f>
        <v>0</v>
      </c>
      <c r="AY109" s="36" t="s">
        <v>246</v>
      </c>
      <c r="AZ109" s="36" t="s">
        <v>247</v>
      </c>
      <c r="BA109" s="12" t="s">
        <v>69</v>
      </c>
      <c r="BC109" s="35">
        <f>AW109+AX109</f>
        <v>0</v>
      </c>
      <c r="BD109" s="35">
        <f>H109/(100-BE109)*100</f>
        <v>0</v>
      </c>
      <c r="BE109" s="35">
        <v>0</v>
      </c>
      <c r="BF109" s="35">
        <f>O109</f>
        <v>7.5000000000000002E-4</v>
      </c>
      <c r="BH109" s="35">
        <f>G109*AO109</f>
        <v>0</v>
      </c>
      <c r="BI109" s="35">
        <f>G109*AP109</f>
        <v>0</v>
      </c>
      <c r="BJ109" s="35">
        <f>G109*H109</f>
        <v>0</v>
      </c>
      <c r="BK109" s="35"/>
      <c r="BL109" s="35">
        <v>91</v>
      </c>
      <c r="BW109" s="35" t="str">
        <f>I109</f>
        <v>21</v>
      </c>
      <c r="BX109" s="4" t="s">
        <v>262</v>
      </c>
    </row>
    <row r="110" spans="1:76" ht="13.5" customHeight="1" x14ac:dyDescent="0.4">
      <c r="A110" s="38"/>
      <c r="C110" s="43" t="s">
        <v>80</v>
      </c>
      <c r="D110" s="111" t="s">
        <v>263</v>
      </c>
      <c r="E110" s="112"/>
      <c r="F110" s="112"/>
      <c r="G110" s="112"/>
      <c r="H110" s="112"/>
      <c r="I110" s="112"/>
      <c r="J110" s="112"/>
      <c r="K110" s="112"/>
      <c r="L110" s="112"/>
      <c r="M110" s="112"/>
      <c r="N110" s="112"/>
      <c r="O110" s="112"/>
      <c r="P110" s="113"/>
    </row>
    <row r="111" spans="1:76" ht="14.6" x14ac:dyDescent="0.4">
      <c r="A111" s="38"/>
      <c r="D111" s="39" t="s">
        <v>264</v>
      </c>
      <c r="E111" s="40" t="s">
        <v>56</v>
      </c>
      <c r="G111" s="41">
        <v>7.5</v>
      </c>
      <c r="P111" s="42"/>
    </row>
    <row r="112" spans="1:76" ht="14.6" x14ac:dyDescent="0.4">
      <c r="A112" s="2" t="s">
        <v>265</v>
      </c>
      <c r="B112" s="3" t="s">
        <v>57</v>
      </c>
      <c r="C112" s="3" t="s">
        <v>266</v>
      </c>
      <c r="D112" s="91" t="s">
        <v>267</v>
      </c>
      <c r="E112" s="86"/>
      <c r="F112" s="3" t="s">
        <v>89</v>
      </c>
      <c r="G112" s="35">
        <v>69.5</v>
      </c>
      <c r="H112" s="185"/>
      <c r="I112" s="36" t="s">
        <v>65</v>
      </c>
      <c r="J112" s="35">
        <f>G112*AO112</f>
        <v>0</v>
      </c>
      <c r="K112" s="35">
        <f>G112*AP112</f>
        <v>0</v>
      </c>
      <c r="L112" s="35">
        <f>G112*H112</f>
        <v>0</v>
      </c>
      <c r="M112" s="35">
        <f>L112*(1+BW112/100)</f>
        <v>0</v>
      </c>
      <c r="N112" s="35">
        <v>0</v>
      </c>
      <c r="O112" s="35">
        <f>G112*N112</f>
        <v>0</v>
      </c>
      <c r="P112" s="37" t="s">
        <v>66</v>
      </c>
      <c r="Z112" s="35">
        <f>IF(AQ112="5",BJ112,0)</f>
        <v>0</v>
      </c>
      <c r="AB112" s="35">
        <f>IF(AQ112="1",BH112,0)</f>
        <v>0</v>
      </c>
      <c r="AC112" s="35">
        <f>IF(AQ112="1",BI112,0)</f>
        <v>0</v>
      </c>
      <c r="AD112" s="35">
        <f>IF(AQ112="7",BH112,0)</f>
        <v>0</v>
      </c>
      <c r="AE112" s="35">
        <f>IF(AQ112="7",BI112,0)</f>
        <v>0</v>
      </c>
      <c r="AF112" s="35">
        <f>IF(AQ112="2",BH112,0)</f>
        <v>0</v>
      </c>
      <c r="AG112" s="35">
        <f>IF(AQ112="2",BI112,0)</f>
        <v>0</v>
      </c>
      <c r="AH112" s="35">
        <f>IF(AQ112="0",BJ112,0)</f>
        <v>0</v>
      </c>
      <c r="AI112" s="12" t="s">
        <v>57</v>
      </c>
      <c r="AJ112" s="35">
        <f>IF(AN112=0,L112,0)</f>
        <v>0</v>
      </c>
      <c r="AK112" s="35">
        <f>IF(AN112=12,L112,0)</f>
        <v>0</v>
      </c>
      <c r="AL112" s="35">
        <f>IF(AN112=21,L112,0)</f>
        <v>0</v>
      </c>
      <c r="AN112" s="35">
        <v>21</v>
      </c>
      <c r="AO112" s="35">
        <f>H112*0.55696824</f>
        <v>0</v>
      </c>
      <c r="AP112" s="35">
        <f>H112*(1-0.55696824)</f>
        <v>0</v>
      </c>
      <c r="AQ112" s="36" t="s">
        <v>61</v>
      </c>
      <c r="AV112" s="35">
        <f>AW112+AX112</f>
        <v>0</v>
      </c>
      <c r="AW112" s="35">
        <f>G112*AO112</f>
        <v>0</v>
      </c>
      <c r="AX112" s="35">
        <f>G112*AP112</f>
        <v>0</v>
      </c>
      <c r="AY112" s="36" t="s">
        <v>246</v>
      </c>
      <c r="AZ112" s="36" t="s">
        <v>247</v>
      </c>
      <c r="BA112" s="12" t="s">
        <v>69</v>
      </c>
      <c r="BC112" s="35">
        <f>AW112+AX112</f>
        <v>0</v>
      </c>
      <c r="BD112" s="35">
        <f>H112/(100-BE112)*100</f>
        <v>0</v>
      </c>
      <c r="BE112" s="35">
        <v>0</v>
      </c>
      <c r="BF112" s="35">
        <f>O112</f>
        <v>0</v>
      </c>
      <c r="BH112" s="35">
        <f>G112*AO112</f>
        <v>0</v>
      </c>
      <c r="BI112" s="35">
        <f>G112*AP112</f>
        <v>0</v>
      </c>
      <c r="BJ112" s="35">
        <f>G112*H112</f>
        <v>0</v>
      </c>
      <c r="BK112" s="35"/>
      <c r="BL112" s="35">
        <v>91</v>
      </c>
      <c r="BW112" s="35" t="str">
        <f>I112</f>
        <v>21</v>
      </c>
      <c r="BX112" s="4" t="s">
        <v>267</v>
      </c>
    </row>
    <row r="113" spans="1:76" ht="14.6" x14ac:dyDescent="0.4">
      <c r="A113" s="38"/>
      <c r="D113" s="39" t="s">
        <v>268</v>
      </c>
      <c r="E113" s="40" t="s">
        <v>56</v>
      </c>
      <c r="G113" s="41">
        <v>69.5</v>
      </c>
      <c r="P113" s="42"/>
    </row>
    <row r="114" spans="1:76" ht="14.6" x14ac:dyDescent="0.4">
      <c r="A114" s="2" t="s">
        <v>269</v>
      </c>
      <c r="B114" s="3" t="s">
        <v>57</v>
      </c>
      <c r="C114" s="3" t="s">
        <v>270</v>
      </c>
      <c r="D114" s="91" t="s">
        <v>271</v>
      </c>
      <c r="E114" s="86"/>
      <c r="F114" s="3" t="s">
        <v>64</v>
      </c>
      <c r="G114" s="35">
        <v>400</v>
      </c>
      <c r="H114" s="185"/>
      <c r="I114" s="36" t="s">
        <v>65</v>
      </c>
      <c r="J114" s="35">
        <f>G114*AO114</f>
        <v>0</v>
      </c>
      <c r="K114" s="35">
        <f>G114*AP114</f>
        <v>0</v>
      </c>
      <c r="L114" s="35">
        <f>G114*H114</f>
        <v>0</v>
      </c>
      <c r="M114" s="35">
        <f>L114*(1+BW114/100)</f>
        <v>0</v>
      </c>
      <c r="N114" s="35">
        <v>1.0000000000000001E-5</v>
      </c>
      <c r="O114" s="35">
        <f>G114*N114</f>
        <v>4.0000000000000001E-3</v>
      </c>
      <c r="P114" s="37" t="s">
        <v>66</v>
      </c>
      <c r="Z114" s="35">
        <f>IF(AQ114="5",BJ114,0)</f>
        <v>0</v>
      </c>
      <c r="AB114" s="35">
        <f>IF(AQ114="1",BH114,0)</f>
        <v>0</v>
      </c>
      <c r="AC114" s="35">
        <f>IF(AQ114="1",BI114,0)</f>
        <v>0</v>
      </c>
      <c r="AD114" s="35">
        <f>IF(AQ114="7",BH114,0)</f>
        <v>0</v>
      </c>
      <c r="AE114" s="35">
        <f>IF(AQ114="7",BI114,0)</f>
        <v>0</v>
      </c>
      <c r="AF114" s="35">
        <f>IF(AQ114="2",BH114,0)</f>
        <v>0</v>
      </c>
      <c r="AG114" s="35">
        <f>IF(AQ114="2",BI114,0)</f>
        <v>0</v>
      </c>
      <c r="AH114" s="35">
        <f>IF(AQ114="0",BJ114,0)</f>
        <v>0</v>
      </c>
      <c r="AI114" s="12" t="s">
        <v>57</v>
      </c>
      <c r="AJ114" s="35">
        <f>IF(AN114=0,L114,0)</f>
        <v>0</v>
      </c>
      <c r="AK114" s="35">
        <f>IF(AN114=12,L114,0)</f>
        <v>0</v>
      </c>
      <c r="AL114" s="35">
        <f>IF(AN114=21,L114,0)</f>
        <v>0</v>
      </c>
      <c r="AN114" s="35">
        <v>21</v>
      </c>
      <c r="AO114" s="35">
        <f>H114*0.080103359</f>
        <v>0</v>
      </c>
      <c r="AP114" s="35">
        <f>H114*(1-0.080103359)</f>
        <v>0</v>
      </c>
      <c r="AQ114" s="36" t="s">
        <v>61</v>
      </c>
      <c r="AV114" s="35">
        <f>AW114+AX114</f>
        <v>0</v>
      </c>
      <c r="AW114" s="35">
        <f>G114*AO114</f>
        <v>0</v>
      </c>
      <c r="AX114" s="35">
        <f>G114*AP114</f>
        <v>0</v>
      </c>
      <c r="AY114" s="36" t="s">
        <v>246</v>
      </c>
      <c r="AZ114" s="36" t="s">
        <v>247</v>
      </c>
      <c r="BA114" s="12" t="s">
        <v>69</v>
      </c>
      <c r="BC114" s="35">
        <f>AW114+AX114</f>
        <v>0</v>
      </c>
      <c r="BD114" s="35">
        <f>H114/(100-BE114)*100</f>
        <v>0</v>
      </c>
      <c r="BE114" s="35">
        <v>0</v>
      </c>
      <c r="BF114" s="35">
        <f>O114</f>
        <v>4.0000000000000001E-3</v>
      </c>
      <c r="BH114" s="35">
        <f>G114*AO114</f>
        <v>0</v>
      </c>
      <c r="BI114" s="35">
        <f>G114*AP114</f>
        <v>0</v>
      </c>
      <c r="BJ114" s="35">
        <f>G114*H114</f>
        <v>0</v>
      </c>
      <c r="BK114" s="35"/>
      <c r="BL114" s="35">
        <v>91</v>
      </c>
      <c r="BW114" s="35" t="str">
        <f>I114</f>
        <v>21</v>
      </c>
      <c r="BX114" s="4" t="s">
        <v>271</v>
      </c>
    </row>
    <row r="115" spans="1:76" ht="14.6" x14ac:dyDescent="0.4">
      <c r="A115" s="2" t="s">
        <v>272</v>
      </c>
      <c r="B115" s="3" t="s">
        <v>57</v>
      </c>
      <c r="C115" s="3" t="s">
        <v>273</v>
      </c>
      <c r="D115" s="91" t="s">
        <v>274</v>
      </c>
      <c r="E115" s="86"/>
      <c r="F115" s="3" t="s">
        <v>89</v>
      </c>
      <c r="G115" s="35">
        <v>147</v>
      </c>
      <c r="H115" s="185"/>
      <c r="I115" s="36" t="s">
        <v>65</v>
      </c>
      <c r="J115" s="35">
        <f>G115*AO115</f>
        <v>0</v>
      </c>
      <c r="K115" s="35">
        <f>G115*AP115</f>
        <v>0</v>
      </c>
      <c r="L115" s="35">
        <f>G115*H115</f>
        <v>0</v>
      </c>
      <c r="M115" s="35">
        <f>L115*(1+BW115/100)</f>
        <v>0</v>
      </c>
      <c r="N115" s="35">
        <v>0</v>
      </c>
      <c r="O115" s="35">
        <f>G115*N115</f>
        <v>0</v>
      </c>
      <c r="P115" s="37" t="s">
        <v>66</v>
      </c>
      <c r="Z115" s="35">
        <f>IF(AQ115="5",BJ115,0)</f>
        <v>0</v>
      </c>
      <c r="AB115" s="35">
        <f>IF(AQ115="1",BH115,0)</f>
        <v>0</v>
      </c>
      <c r="AC115" s="35">
        <f>IF(AQ115="1",BI115,0)</f>
        <v>0</v>
      </c>
      <c r="AD115" s="35">
        <f>IF(AQ115="7",BH115,0)</f>
        <v>0</v>
      </c>
      <c r="AE115" s="35">
        <f>IF(AQ115="7",BI115,0)</f>
        <v>0</v>
      </c>
      <c r="AF115" s="35">
        <f>IF(AQ115="2",BH115,0)</f>
        <v>0</v>
      </c>
      <c r="AG115" s="35">
        <f>IF(AQ115="2",BI115,0)</f>
        <v>0</v>
      </c>
      <c r="AH115" s="35">
        <f>IF(AQ115="0",BJ115,0)</f>
        <v>0</v>
      </c>
      <c r="AI115" s="12" t="s">
        <v>57</v>
      </c>
      <c r="AJ115" s="35">
        <f>IF(AN115=0,L115,0)</f>
        <v>0</v>
      </c>
      <c r="AK115" s="35">
        <f>IF(AN115=12,L115,0)</f>
        <v>0</v>
      </c>
      <c r="AL115" s="35">
        <f>IF(AN115=21,L115,0)</f>
        <v>0</v>
      </c>
      <c r="AN115" s="35">
        <v>21</v>
      </c>
      <c r="AO115" s="35">
        <f>H115*0</f>
        <v>0</v>
      </c>
      <c r="AP115" s="35">
        <f>H115*(1-0)</f>
        <v>0</v>
      </c>
      <c r="AQ115" s="36" t="s">
        <v>61</v>
      </c>
      <c r="AV115" s="35">
        <f>AW115+AX115</f>
        <v>0</v>
      </c>
      <c r="AW115" s="35">
        <f>G115*AO115</f>
        <v>0</v>
      </c>
      <c r="AX115" s="35">
        <f>G115*AP115</f>
        <v>0</v>
      </c>
      <c r="AY115" s="36" t="s">
        <v>246</v>
      </c>
      <c r="AZ115" s="36" t="s">
        <v>247</v>
      </c>
      <c r="BA115" s="12" t="s">
        <v>69</v>
      </c>
      <c r="BC115" s="35">
        <f>AW115+AX115</f>
        <v>0</v>
      </c>
      <c r="BD115" s="35">
        <f>H115/(100-BE115)*100</f>
        <v>0</v>
      </c>
      <c r="BE115" s="35">
        <v>0</v>
      </c>
      <c r="BF115" s="35">
        <f>O115</f>
        <v>0</v>
      </c>
      <c r="BH115" s="35">
        <f>G115*AO115</f>
        <v>0</v>
      </c>
      <c r="BI115" s="35">
        <f>G115*AP115</f>
        <v>0</v>
      </c>
      <c r="BJ115" s="35">
        <f>G115*H115</f>
        <v>0</v>
      </c>
      <c r="BK115" s="35"/>
      <c r="BL115" s="35">
        <v>91</v>
      </c>
      <c r="BW115" s="35" t="str">
        <f>I115</f>
        <v>21</v>
      </c>
      <c r="BX115" s="4" t="s">
        <v>274</v>
      </c>
    </row>
    <row r="116" spans="1:76" ht="14.6" x14ac:dyDescent="0.4">
      <c r="A116" s="2" t="s">
        <v>275</v>
      </c>
      <c r="B116" s="3" t="s">
        <v>57</v>
      </c>
      <c r="C116" s="3" t="s">
        <v>276</v>
      </c>
      <c r="D116" s="91" t="s">
        <v>277</v>
      </c>
      <c r="E116" s="86"/>
      <c r="F116" s="3" t="s">
        <v>64</v>
      </c>
      <c r="G116" s="35">
        <v>16</v>
      </c>
      <c r="H116" s="185"/>
      <c r="I116" s="36" t="s">
        <v>65</v>
      </c>
      <c r="J116" s="35">
        <f>G116*AO116</f>
        <v>0</v>
      </c>
      <c r="K116" s="35">
        <f>G116*AP116</f>
        <v>0</v>
      </c>
      <c r="L116" s="35">
        <f>G116*H116</f>
        <v>0</v>
      </c>
      <c r="M116" s="35">
        <f>L116*(1+BW116/100)</f>
        <v>0</v>
      </c>
      <c r="N116" s="35">
        <v>0</v>
      </c>
      <c r="O116" s="35">
        <f>G116*N116</f>
        <v>0</v>
      </c>
      <c r="P116" s="37" t="s">
        <v>66</v>
      </c>
      <c r="Z116" s="35">
        <f>IF(AQ116="5",BJ116,0)</f>
        <v>0</v>
      </c>
      <c r="AB116" s="35">
        <f>IF(AQ116="1",BH116,0)</f>
        <v>0</v>
      </c>
      <c r="AC116" s="35">
        <f>IF(AQ116="1",BI116,0)</f>
        <v>0</v>
      </c>
      <c r="AD116" s="35">
        <f>IF(AQ116="7",BH116,0)</f>
        <v>0</v>
      </c>
      <c r="AE116" s="35">
        <f>IF(AQ116="7",BI116,0)</f>
        <v>0</v>
      </c>
      <c r="AF116" s="35">
        <f>IF(AQ116="2",BH116,0)</f>
        <v>0</v>
      </c>
      <c r="AG116" s="35">
        <f>IF(AQ116="2",BI116,0)</f>
        <v>0</v>
      </c>
      <c r="AH116" s="35">
        <f>IF(AQ116="0",BJ116,0)</f>
        <v>0</v>
      </c>
      <c r="AI116" s="12" t="s">
        <v>57</v>
      </c>
      <c r="AJ116" s="35">
        <f>IF(AN116=0,L116,0)</f>
        <v>0</v>
      </c>
      <c r="AK116" s="35">
        <f>IF(AN116=12,L116,0)</f>
        <v>0</v>
      </c>
      <c r="AL116" s="35">
        <f>IF(AN116=21,L116,0)</f>
        <v>0</v>
      </c>
      <c r="AN116" s="35">
        <v>21</v>
      </c>
      <c r="AO116" s="35">
        <f>H116*0</f>
        <v>0</v>
      </c>
      <c r="AP116" s="35">
        <f>H116*(1-0)</f>
        <v>0</v>
      </c>
      <c r="AQ116" s="36" t="s">
        <v>61</v>
      </c>
      <c r="AV116" s="35">
        <f>AW116+AX116</f>
        <v>0</v>
      </c>
      <c r="AW116" s="35">
        <f>G116*AO116</f>
        <v>0</v>
      </c>
      <c r="AX116" s="35">
        <f>G116*AP116</f>
        <v>0</v>
      </c>
      <c r="AY116" s="36" t="s">
        <v>246</v>
      </c>
      <c r="AZ116" s="36" t="s">
        <v>247</v>
      </c>
      <c r="BA116" s="12" t="s">
        <v>69</v>
      </c>
      <c r="BC116" s="35">
        <f>AW116+AX116</f>
        <v>0</v>
      </c>
      <c r="BD116" s="35">
        <f>H116/(100-BE116)*100</f>
        <v>0</v>
      </c>
      <c r="BE116" s="35">
        <v>0</v>
      </c>
      <c r="BF116" s="35">
        <f>O116</f>
        <v>0</v>
      </c>
      <c r="BH116" s="35">
        <f>G116*AO116</f>
        <v>0</v>
      </c>
      <c r="BI116" s="35">
        <f>G116*AP116</f>
        <v>0</v>
      </c>
      <c r="BJ116" s="35">
        <f>G116*H116</f>
        <v>0</v>
      </c>
      <c r="BK116" s="35"/>
      <c r="BL116" s="35">
        <v>91</v>
      </c>
      <c r="BW116" s="35" t="str">
        <f>I116</f>
        <v>21</v>
      </c>
      <c r="BX116" s="4" t="s">
        <v>277</v>
      </c>
    </row>
    <row r="117" spans="1:76" ht="14.6" x14ac:dyDescent="0.4">
      <c r="A117" s="2" t="s">
        <v>278</v>
      </c>
      <c r="B117" s="3" t="s">
        <v>57</v>
      </c>
      <c r="C117" s="3" t="s">
        <v>279</v>
      </c>
      <c r="D117" s="91" t="s">
        <v>280</v>
      </c>
      <c r="E117" s="86"/>
      <c r="F117" s="3" t="s">
        <v>64</v>
      </c>
      <c r="G117" s="35">
        <v>5</v>
      </c>
      <c r="H117" s="185"/>
      <c r="I117" s="36" t="s">
        <v>65</v>
      </c>
      <c r="J117" s="35">
        <f>G117*AO117</f>
        <v>0</v>
      </c>
      <c r="K117" s="35">
        <f>G117*AP117</f>
        <v>0</v>
      </c>
      <c r="L117" s="35">
        <f>G117*H117</f>
        <v>0</v>
      </c>
      <c r="M117" s="35">
        <f>L117*(1+BW117/100)</f>
        <v>0</v>
      </c>
      <c r="N117" s="35">
        <v>0</v>
      </c>
      <c r="O117" s="35">
        <f>G117*N117</f>
        <v>0</v>
      </c>
      <c r="P117" s="37" t="s">
        <v>66</v>
      </c>
      <c r="Z117" s="35">
        <f>IF(AQ117="5",BJ117,0)</f>
        <v>0</v>
      </c>
      <c r="AB117" s="35">
        <f>IF(AQ117="1",BH117,0)</f>
        <v>0</v>
      </c>
      <c r="AC117" s="35">
        <f>IF(AQ117="1",BI117,0)</f>
        <v>0</v>
      </c>
      <c r="AD117" s="35">
        <f>IF(AQ117="7",BH117,0)</f>
        <v>0</v>
      </c>
      <c r="AE117" s="35">
        <f>IF(AQ117="7",BI117,0)</f>
        <v>0</v>
      </c>
      <c r="AF117" s="35">
        <f>IF(AQ117="2",BH117,0)</f>
        <v>0</v>
      </c>
      <c r="AG117" s="35">
        <f>IF(AQ117="2",BI117,0)</f>
        <v>0</v>
      </c>
      <c r="AH117" s="35">
        <f>IF(AQ117="0",BJ117,0)</f>
        <v>0</v>
      </c>
      <c r="AI117" s="12" t="s">
        <v>57</v>
      </c>
      <c r="AJ117" s="35">
        <f>IF(AN117=0,L117,0)</f>
        <v>0</v>
      </c>
      <c r="AK117" s="35">
        <f>IF(AN117=12,L117,0)</f>
        <v>0</v>
      </c>
      <c r="AL117" s="35">
        <f>IF(AN117=21,L117,0)</f>
        <v>0</v>
      </c>
      <c r="AN117" s="35">
        <v>21</v>
      </c>
      <c r="AO117" s="35">
        <f>H117*0</f>
        <v>0</v>
      </c>
      <c r="AP117" s="35">
        <f>H117*(1-0)</f>
        <v>0</v>
      </c>
      <c r="AQ117" s="36" t="s">
        <v>61</v>
      </c>
      <c r="AV117" s="35">
        <f>AW117+AX117</f>
        <v>0</v>
      </c>
      <c r="AW117" s="35">
        <f>G117*AO117</f>
        <v>0</v>
      </c>
      <c r="AX117" s="35">
        <f>G117*AP117</f>
        <v>0</v>
      </c>
      <c r="AY117" s="36" t="s">
        <v>246</v>
      </c>
      <c r="AZ117" s="36" t="s">
        <v>247</v>
      </c>
      <c r="BA117" s="12" t="s">
        <v>69</v>
      </c>
      <c r="BC117" s="35">
        <f>AW117+AX117</f>
        <v>0</v>
      </c>
      <c r="BD117" s="35">
        <f>H117/(100-BE117)*100</f>
        <v>0</v>
      </c>
      <c r="BE117" s="35">
        <v>0</v>
      </c>
      <c r="BF117" s="35">
        <f>O117</f>
        <v>0</v>
      </c>
      <c r="BH117" s="35">
        <f>G117*AO117</f>
        <v>0</v>
      </c>
      <c r="BI117" s="35">
        <f>G117*AP117</f>
        <v>0</v>
      </c>
      <c r="BJ117" s="35">
        <f>G117*H117</f>
        <v>0</v>
      </c>
      <c r="BK117" s="35"/>
      <c r="BL117" s="35">
        <v>91</v>
      </c>
      <c r="BW117" s="35" t="str">
        <f>I117</f>
        <v>21</v>
      </c>
      <c r="BX117" s="4" t="s">
        <v>280</v>
      </c>
    </row>
    <row r="118" spans="1:76" ht="14.6" x14ac:dyDescent="0.4">
      <c r="A118" s="31" t="s">
        <v>56</v>
      </c>
      <c r="B118" s="32" t="s">
        <v>57</v>
      </c>
      <c r="C118" s="32" t="s">
        <v>281</v>
      </c>
      <c r="D118" s="109" t="s">
        <v>282</v>
      </c>
      <c r="E118" s="110"/>
      <c r="F118" s="33" t="s">
        <v>4</v>
      </c>
      <c r="G118" s="33" t="s">
        <v>4</v>
      </c>
      <c r="H118" s="33" t="s">
        <v>4</v>
      </c>
      <c r="I118" s="33" t="s">
        <v>4</v>
      </c>
      <c r="J118" s="1">
        <f>SUM(J119:J119)</f>
        <v>0</v>
      </c>
      <c r="K118" s="1">
        <f>SUM(K119:K119)</f>
        <v>0</v>
      </c>
      <c r="L118" s="1">
        <f>SUM(L119:L119)</f>
        <v>0</v>
      </c>
      <c r="M118" s="1">
        <f>SUM(M119:M119)</f>
        <v>0</v>
      </c>
      <c r="N118" s="12" t="s">
        <v>56</v>
      </c>
      <c r="O118" s="1">
        <f>SUM(O119:O119)</f>
        <v>0.246</v>
      </c>
      <c r="P118" s="34" t="s">
        <v>56</v>
      </c>
      <c r="AI118" s="12" t="s">
        <v>57</v>
      </c>
      <c r="AS118" s="1">
        <f>SUM(AJ119:AJ119)</f>
        <v>0</v>
      </c>
      <c r="AT118" s="1">
        <f>SUM(AK119:AK119)</f>
        <v>0</v>
      </c>
      <c r="AU118" s="1">
        <f>SUM(AL119:AL119)</f>
        <v>0</v>
      </c>
    </row>
    <row r="119" spans="1:76" ht="14.6" x14ac:dyDescent="0.4">
      <c r="A119" s="2" t="s">
        <v>283</v>
      </c>
      <c r="B119" s="3" t="s">
        <v>57</v>
      </c>
      <c r="C119" s="3" t="s">
        <v>284</v>
      </c>
      <c r="D119" s="91" t="s">
        <v>285</v>
      </c>
      <c r="E119" s="86"/>
      <c r="F119" s="3" t="s">
        <v>235</v>
      </c>
      <c r="G119" s="35">
        <v>3</v>
      </c>
      <c r="H119" s="185"/>
      <c r="I119" s="36" t="s">
        <v>65</v>
      </c>
      <c r="J119" s="35">
        <f>G119*AO119</f>
        <v>0</v>
      </c>
      <c r="K119" s="35">
        <f>G119*AP119</f>
        <v>0</v>
      </c>
      <c r="L119" s="35">
        <f>G119*H119</f>
        <v>0</v>
      </c>
      <c r="M119" s="35">
        <f>L119*(1+BW119/100)</f>
        <v>0</v>
      </c>
      <c r="N119" s="35">
        <v>8.2000000000000003E-2</v>
      </c>
      <c r="O119" s="35">
        <f>G119*N119</f>
        <v>0.246</v>
      </c>
      <c r="P119" s="37" t="s">
        <v>66</v>
      </c>
      <c r="Z119" s="35">
        <f>IF(AQ119="5",BJ119,0)</f>
        <v>0</v>
      </c>
      <c r="AB119" s="35">
        <f>IF(AQ119="1",BH119,0)</f>
        <v>0</v>
      </c>
      <c r="AC119" s="35">
        <f>IF(AQ119="1",BI119,0)</f>
        <v>0</v>
      </c>
      <c r="AD119" s="35">
        <f>IF(AQ119="7",BH119,0)</f>
        <v>0</v>
      </c>
      <c r="AE119" s="35">
        <f>IF(AQ119="7",BI119,0)</f>
        <v>0</v>
      </c>
      <c r="AF119" s="35">
        <f>IF(AQ119="2",BH119,0)</f>
        <v>0</v>
      </c>
      <c r="AG119" s="35">
        <f>IF(AQ119="2",BI119,0)</f>
        <v>0</v>
      </c>
      <c r="AH119" s="35">
        <f>IF(AQ119="0",BJ119,0)</f>
        <v>0</v>
      </c>
      <c r="AI119" s="12" t="s">
        <v>57</v>
      </c>
      <c r="AJ119" s="35">
        <f>IF(AN119=0,L119,0)</f>
        <v>0</v>
      </c>
      <c r="AK119" s="35">
        <f>IF(AN119=12,L119,0)</f>
        <v>0</v>
      </c>
      <c r="AL119" s="35">
        <f>IF(AN119=21,L119,0)</f>
        <v>0</v>
      </c>
      <c r="AN119" s="35">
        <v>21</v>
      </c>
      <c r="AO119" s="35">
        <f>H119*0</f>
        <v>0</v>
      </c>
      <c r="AP119" s="35">
        <f>H119*(1-0)</f>
        <v>0</v>
      </c>
      <c r="AQ119" s="36" t="s">
        <v>61</v>
      </c>
      <c r="AV119" s="35">
        <f>AW119+AX119</f>
        <v>0</v>
      </c>
      <c r="AW119" s="35">
        <f>G119*AO119</f>
        <v>0</v>
      </c>
      <c r="AX119" s="35">
        <f>G119*AP119</f>
        <v>0</v>
      </c>
      <c r="AY119" s="36" t="s">
        <v>286</v>
      </c>
      <c r="AZ119" s="36" t="s">
        <v>247</v>
      </c>
      <c r="BA119" s="12" t="s">
        <v>69</v>
      </c>
      <c r="BC119" s="35">
        <f>AW119+AX119</f>
        <v>0</v>
      </c>
      <c r="BD119" s="35">
        <f>H119/(100-BE119)*100</f>
        <v>0</v>
      </c>
      <c r="BE119" s="35">
        <v>0</v>
      </c>
      <c r="BF119" s="35">
        <f>O119</f>
        <v>0.246</v>
      </c>
      <c r="BH119" s="35">
        <f>G119*AO119</f>
        <v>0</v>
      </c>
      <c r="BI119" s="35">
        <f>G119*AP119</f>
        <v>0</v>
      </c>
      <c r="BJ119" s="35">
        <f>G119*H119</f>
        <v>0</v>
      </c>
      <c r="BK119" s="35"/>
      <c r="BL119" s="35">
        <v>96</v>
      </c>
      <c r="BW119" s="35" t="str">
        <f>I119</f>
        <v>21</v>
      </c>
      <c r="BX119" s="4" t="s">
        <v>285</v>
      </c>
    </row>
    <row r="120" spans="1:76" ht="14.6" x14ac:dyDescent="0.4">
      <c r="A120" s="31" t="s">
        <v>56</v>
      </c>
      <c r="B120" s="32" t="s">
        <v>57</v>
      </c>
      <c r="C120" s="32" t="s">
        <v>287</v>
      </c>
      <c r="D120" s="109" t="s">
        <v>288</v>
      </c>
      <c r="E120" s="110"/>
      <c r="F120" s="33" t="s">
        <v>4</v>
      </c>
      <c r="G120" s="33" t="s">
        <v>4</v>
      </c>
      <c r="H120" s="33" t="s">
        <v>4</v>
      </c>
      <c r="I120" s="33" t="s">
        <v>4</v>
      </c>
      <c r="J120" s="1">
        <f>SUM(J121:J121)</f>
        <v>0</v>
      </c>
      <c r="K120" s="1">
        <f>SUM(K121:K121)</f>
        <v>0</v>
      </c>
      <c r="L120" s="1">
        <f>SUM(L121:L121)</f>
        <v>0</v>
      </c>
      <c r="M120" s="1">
        <f>SUM(M121:M121)</f>
        <v>0</v>
      </c>
      <c r="N120" s="12" t="s">
        <v>56</v>
      </c>
      <c r="O120" s="1">
        <f>SUM(O121:O121)</f>
        <v>0</v>
      </c>
      <c r="P120" s="34" t="s">
        <v>56</v>
      </c>
      <c r="AI120" s="12" t="s">
        <v>57</v>
      </c>
      <c r="AS120" s="1">
        <f>SUM(AJ121:AJ121)</f>
        <v>0</v>
      </c>
      <c r="AT120" s="1">
        <f>SUM(AK121:AK121)</f>
        <v>0</v>
      </c>
      <c r="AU120" s="1">
        <f>SUM(AL121:AL121)</f>
        <v>0</v>
      </c>
    </row>
    <row r="121" spans="1:76" ht="14.6" x14ac:dyDescent="0.4">
      <c r="A121" s="2" t="s">
        <v>289</v>
      </c>
      <c r="B121" s="3" t="s">
        <v>57</v>
      </c>
      <c r="C121" s="3" t="s">
        <v>290</v>
      </c>
      <c r="D121" s="91" t="s">
        <v>291</v>
      </c>
      <c r="E121" s="86"/>
      <c r="F121" s="3" t="s">
        <v>292</v>
      </c>
      <c r="G121" s="35">
        <v>448.8</v>
      </c>
      <c r="H121" s="185"/>
      <c r="I121" s="36" t="s">
        <v>65</v>
      </c>
      <c r="J121" s="35">
        <f>G121*AO121</f>
        <v>0</v>
      </c>
      <c r="K121" s="35">
        <f>G121*AP121</f>
        <v>0</v>
      </c>
      <c r="L121" s="35">
        <f>G121*H121</f>
        <v>0</v>
      </c>
      <c r="M121" s="35">
        <f>L121*(1+BW121/100)</f>
        <v>0</v>
      </c>
      <c r="N121" s="35">
        <v>0</v>
      </c>
      <c r="O121" s="35">
        <f>G121*N121</f>
        <v>0</v>
      </c>
      <c r="P121" s="37" t="s">
        <v>66</v>
      </c>
      <c r="Z121" s="35">
        <f>IF(AQ121="5",BJ121,0)</f>
        <v>0</v>
      </c>
      <c r="AB121" s="35">
        <f>IF(AQ121="1",BH121,0)</f>
        <v>0</v>
      </c>
      <c r="AC121" s="35">
        <f>IF(AQ121="1",BI121,0)</f>
        <v>0</v>
      </c>
      <c r="AD121" s="35">
        <f>IF(AQ121="7",BH121,0)</f>
        <v>0</v>
      </c>
      <c r="AE121" s="35">
        <f>IF(AQ121="7",BI121,0)</f>
        <v>0</v>
      </c>
      <c r="AF121" s="35">
        <f>IF(AQ121="2",BH121,0)</f>
        <v>0</v>
      </c>
      <c r="AG121" s="35">
        <f>IF(AQ121="2",BI121,0)</f>
        <v>0</v>
      </c>
      <c r="AH121" s="35">
        <f>IF(AQ121="0",BJ121,0)</f>
        <v>0</v>
      </c>
      <c r="AI121" s="12" t="s">
        <v>57</v>
      </c>
      <c r="AJ121" s="35">
        <f>IF(AN121=0,L121,0)</f>
        <v>0</v>
      </c>
      <c r="AK121" s="35">
        <f>IF(AN121=12,L121,0)</f>
        <v>0</v>
      </c>
      <c r="AL121" s="35">
        <f>IF(AN121=21,L121,0)</f>
        <v>0</v>
      </c>
      <c r="AN121" s="35">
        <v>21</v>
      </c>
      <c r="AO121" s="35">
        <f>H121*0</f>
        <v>0</v>
      </c>
      <c r="AP121" s="35">
        <f>H121*(1-0)</f>
        <v>0</v>
      </c>
      <c r="AQ121" s="36" t="s">
        <v>82</v>
      </c>
      <c r="AV121" s="35">
        <f>AW121+AX121</f>
        <v>0</v>
      </c>
      <c r="AW121" s="35">
        <f>G121*AO121</f>
        <v>0</v>
      </c>
      <c r="AX121" s="35">
        <f>G121*AP121</f>
        <v>0</v>
      </c>
      <c r="AY121" s="36" t="s">
        <v>293</v>
      </c>
      <c r="AZ121" s="36" t="s">
        <v>247</v>
      </c>
      <c r="BA121" s="12" t="s">
        <v>69</v>
      </c>
      <c r="BC121" s="35">
        <f>AW121+AX121</f>
        <v>0</v>
      </c>
      <c r="BD121" s="35">
        <f>H121/(100-BE121)*100</f>
        <v>0</v>
      </c>
      <c r="BE121" s="35">
        <v>0</v>
      </c>
      <c r="BF121" s="35">
        <f>O121</f>
        <v>0</v>
      </c>
      <c r="BH121" s="35">
        <f>G121*AO121</f>
        <v>0</v>
      </c>
      <c r="BI121" s="35">
        <f>G121*AP121</f>
        <v>0</v>
      </c>
      <c r="BJ121" s="35">
        <f>G121*H121</f>
        <v>0</v>
      </c>
      <c r="BK121" s="35"/>
      <c r="BL121" s="35"/>
      <c r="BW121" s="35" t="str">
        <f>I121</f>
        <v>21</v>
      </c>
      <c r="BX121" s="4" t="s">
        <v>291</v>
      </c>
    </row>
    <row r="122" spans="1:76" ht="14.6" x14ac:dyDescent="0.4">
      <c r="A122" s="38"/>
      <c r="D122" s="39" t="s">
        <v>294</v>
      </c>
      <c r="E122" s="40" t="s">
        <v>56</v>
      </c>
      <c r="G122" s="41">
        <v>448.8</v>
      </c>
      <c r="P122" s="42"/>
    </row>
    <row r="123" spans="1:76" ht="14.6" x14ac:dyDescent="0.4">
      <c r="A123" s="31" t="s">
        <v>56</v>
      </c>
      <c r="B123" s="32" t="s">
        <v>57</v>
      </c>
      <c r="C123" s="32" t="s">
        <v>295</v>
      </c>
      <c r="D123" s="109" t="s">
        <v>296</v>
      </c>
      <c r="E123" s="110"/>
      <c r="F123" s="33" t="s">
        <v>4</v>
      </c>
      <c r="G123" s="33" t="s">
        <v>4</v>
      </c>
      <c r="H123" s="33" t="s">
        <v>4</v>
      </c>
      <c r="I123" s="33" t="s">
        <v>4</v>
      </c>
      <c r="J123" s="1">
        <f>SUM(J124:J134)</f>
        <v>0</v>
      </c>
      <c r="K123" s="1">
        <f>SUM(K124:K134)</f>
        <v>0</v>
      </c>
      <c r="L123" s="1">
        <f>SUM(L124:L134)</f>
        <v>0</v>
      </c>
      <c r="M123" s="1">
        <f>SUM(M124:M134)</f>
        <v>0</v>
      </c>
      <c r="N123" s="12" t="s">
        <v>56</v>
      </c>
      <c r="O123" s="1">
        <f>SUM(O124:O134)</f>
        <v>0</v>
      </c>
      <c r="P123" s="34" t="s">
        <v>56</v>
      </c>
      <c r="AI123" s="12" t="s">
        <v>57</v>
      </c>
      <c r="AS123" s="1">
        <f>SUM(AJ124:AJ134)</f>
        <v>0</v>
      </c>
      <c r="AT123" s="1">
        <f>SUM(AK124:AK134)</f>
        <v>0</v>
      </c>
      <c r="AU123" s="1">
        <f>SUM(AL124:AL134)</f>
        <v>0</v>
      </c>
    </row>
    <row r="124" spans="1:76" ht="14.6" x14ac:dyDescent="0.4">
      <c r="A124" s="2" t="s">
        <v>297</v>
      </c>
      <c r="B124" s="3" t="s">
        <v>57</v>
      </c>
      <c r="C124" s="3" t="s">
        <v>298</v>
      </c>
      <c r="D124" s="91" t="s">
        <v>299</v>
      </c>
      <c r="E124" s="86"/>
      <c r="F124" s="3" t="s">
        <v>292</v>
      </c>
      <c r="G124" s="35">
        <v>277.39999999999998</v>
      </c>
      <c r="H124" s="185"/>
      <c r="I124" s="36" t="s">
        <v>65</v>
      </c>
      <c r="J124" s="35">
        <f>G124*AO124</f>
        <v>0</v>
      </c>
      <c r="K124" s="35">
        <f>G124*AP124</f>
        <v>0</v>
      </c>
      <c r="L124" s="35">
        <f>G124*H124</f>
        <v>0</v>
      </c>
      <c r="M124" s="35">
        <f>L124*(1+BW124/100)</f>
        <v>0</v>
      </c>
      <c r="N124" s="35">
        <v>0</v>
      </c>
      <c r="O124" s="35">
        <f>G124*N124</f>
        <v>0</v>
      </c>
      <c r="P124" s="37" t="s">
        <v>66</v>
      </c>
      <c r="Z124" s="35">
        <f>IF(AQ124="5",BJ124,0)</f>
        <v>0</v>
      </c>
      <c r="AB124" s="35">
        <f>IF(AQ124="1",BH124,0)</f>
        <v>0</v>
      </c>
      <c r="AC124" s="35">
        <f>IF(AQ124="1",BI124,0)</f>
        <v>0</v>
      </c>
      <c r="AD124" s="35">
        <f>IF(AQ124="7",BH124,0)</f>
        <v>0</v>
      </c>
      <c r="AE124" s="35">
        <f>IF(AQ124="7",BI124,0)</f>
        <v>0</v>
      </c>
      <c r="AF124" s="35">
        <f>IF(AQ124="2",BH124,0)</f>
        <v>0</v>
      </c>
      <c r="AG124" s="35">
        <f>IF(AQ124="2",BI124,0)</f>
        <v>0</v>
      </c>
      <c r="AH124" s="35">
        <f>IF(AQ124="0",BJ124,0)</f>
        <v>0</v>
      </c>
      <c r="AI124" s="12" t="s">
        <v>57</v>
      </c>
      <c r="AJ124" s="35">
        <f>IF(AN124=0,L124,0)</f>
        <v>0</v>
      </c>
      <c r="AK124" s="35">
        <f>IF(AN124=12,L124,0)</f>
        <v>0</v>
      </c>
      <c r="AL124" s="35">
        <f>IF(AN124=21,L124,0)</f>
        <v>0</v>
      </c>
      <c r="AN124" s="35">
        <v>21</v>
      </c>
      <c r="AO124" s="35">
        <f>H124*0</f>
        <v>0</v>
      </c>
      <c r="AP124" s="35">
        <f>H124*(1-0)</f>
        <v>0</v>
      </c>
      <c r="AQ124" s="36" t="s">
        <v>82</v>
      </c>
      <c r="AV124" s="35">
        <f>AW124+AX124</f>
        <v>0</v>
      </c>
      <c r="AW124" s="35">
        <f>G124*AO124</f>
        <v>0</v>
      </c>
      <c r="AX124" s="35">
        <f>G124*AP124</f>
        <v>0</v>
      </c>
      <c r="AY124" s="36" t="s">
        <v>300</v>
      </c>
      <c r="AZ124" s="36" t="s">
        <v>247</v>
      </c>
      <c r="BA124" s="12" t="s">
        <v>69</v>
      </c>
      <c r="BC124" s="35">
        <f>AW124+AX124</f>
        <v>0</v>
      </c>
      <c r="BD124" s="35">
        <f>H124/(100-BE124)*100</f>
        <v>0</v>
      </c>
      <c r="BE124" s="35">
        <v>0</v>
      </c>
      <c r="BF124" s="35">
        <f>O124</f>
        <v>0</v>
      </c>
      <c r="BH124" s="35">
        <f>G124*AO124</f>
        <v>0</v>
      </c>
      <c r="BI124" s="35">
        <f>G124*AP124</f>
        <v>0</v>
      </c>
      <c r="BJ124" s="35">
        <f>G124*H124</f>
        <v>0</v>
      </c>
      <c r="BK124" s="35"/>
      <c r="BL124" s="35"/>
      <c r="BW124" s="35" t="str">
        <f>I124</f>
        <v>21</v>
      </c>
      <c r="BX124" s="4" t="s">
        <v>299</v>
      </c>
    </row>
    <row r="125" spans="1:76" ht="14.6" x14ac:dyDescent="0.4">
      <c r="A125" s="38"/>
      <c r="D125" s="39" t="s">
        <v>301</v>
      </c>
      <c r="E125" s="40" t="s">
        <v>56</v>
      </c>
      <c r="G125" s="41">
        <v>277.39999999999998</v>
      </c>
      <c r="P125" s="42"/>
    </row>
    <row r="126" spans="1:76" ht="14.6" x14ac:dyDescent="0.4">
      <c r="A126" s="2" t="s">
        <v>302</v>
      </c>
      <c r="B126" s="3" t="s">
        <v>57</v>
      </c>
      <c r="C126" s="3" t="s">
        <v>303</v>
      </c>
      <c r="D126" s="91" t="s">
        <v>304</v>
      </c>
      <c r="E126" s="86"/>
      <c r="F126" s="3" t="s">
        <v>292</v>
      </c>
      <c r="G126" s="35">
        <v>2496.6</v>
      </c>
      <c r="H126" s="185"/>
      <c r="I126" s="36" t="s">
        <v>65</v>
      </c>
      <c r="J126" s="35">
        <f>G126*AO126</f>
        <v>0</v>
      </c>
      <c r="K126" s="35">
        <f>G126*AP126</f>
        <v>0</v>
      </c>
      <c r="L126" s="35">
        <f>G126*H126</f>
        <v>0</v>
      </c>
      <c r="M126" s="35">
        <f>L126*(1+BW126/100)</f>
        <v>0</v>
      </c>
      <c r="N126" s="35">
        <v>0</v>
      </c>
      <c r="O126" s="35">
        <f>G126*N126</f>
        <v>0</v>
      </c>
      <c r="P126" s="37" t="s">
        <v>66</v>
      </c>
      <c r="Z126" s="35">
        <f>IF(AQ126="5",BJ126,0)</f>
        <v>0</v>
      </c>
      <c r="AB126" s="35">
        <f>IF(AQ126="1",BH126,0)</f>
        <v>0</v>
      </c>
      <c r="AC126" s="35">
        <f>IF(AQ126="1",BI126,0)</f>
        <v>0</v>
      </c>
      <c r="AD126" s="35">
        <f>IF(AQ126="7",BH126,0)</f>
        <v>0</v>
      </c>
      <c r="AE126" s="35">
        <f>IF(AQ126="7",BI126,0)</f>
        <v>0</v>
      </c>
      <c r="AF126" s="35">
        <f>IF(AQ126="2",BH126,0)</f>
        <v>0</v>
      </c>
      <c r="AG126" s="35">
        <f>IF(AQ126="2",BI126,0)</f>
        <v>0</v>
      </c>
      <c r="AH126" s="35">
        <f>IF(AQ126="0",BJ126,0)</f>
        <v>0</v>
      </c>
      <c r="AI126" s="12" t="s">
        <v>57</v>
      </c>
      <c r="AJ126" s="35">
        <f>IF(AN126=0,L126,0)</f>
        <v>0</v>
      </c>
      <c r="AK126" s="35">
        <f>IF(AN126=12,L126,0)</f>
        <v>0</v>
      </c>
      <c r="AL126" s="35">
        <f>IF(AN126=21,L126,0)</f>
        <v>0</v>
      </c>
      <c r="AN126" s="35">
        <v>21</v>
      </c>
      <c r="AO126" s="35">
        <f>H126*0</f>
        <v>0</v>
      </c>
      <c r="AP126" s="35">
        <f>H126*(1-0)</f>
        <v>0</v>
      </c>
      <c r="AQ126" s="36" t="s">
        <v>82</v>
      </c>
      <c r="AV126" s="35">
        <f>AW126+AX126</f>
        <v>0</v>
      </c>
      <c r="AW126" s="35">
        <f>G126*AO126</f>
        <v>0</v>
      </c>
      <c r="AX126" s="35">
        <f>G126*AP126</f>
        <v>0</v>
      </c>
      <c r="AY126" s="36" t="s">
        <v>300</v>
      </c>
      <c r="AZ126" s="36" t="s">
        <v>247</v>
      </c>
      <c r="BA126" s="12" t="s">
        <v>69</v>
      </c>
      <c r="BC126" s="35">
        <f>AW126+AX126</f>
        <v>0</v>
      </c>
      <c r="BD126" s="35">
        <f>H126/(100-BE126)*100</f>
        <v>0</v>
      </c>
      <c r="BE126" s="35">
        <v>0</v>
      </c>
      <c r="BF126" s="35">
        <f>O126</f>
        <v>0</v>
      </c>
      <c r="BH126" s="35">
        <f>G126*AO126</f>
        <v>0</v>
      </c>
      <c r="BI126" s="35">
        <f>G126*AP126</f>
        <v>0</v>
      </c>
      <c r="BJ126" s="35">
        <f>G126*H126</f>
        <v>0</v>
      </c>
      <c r="BK126" s="35"/>
      <c r="BL126" s="35"/>
      <c r="BW126" s="35" t="str">
        <f>I126</f>
        <v>21</v>
      </c>
      <c r="BX126" s="4" t="s">
        <v>304</v>
      </c>
    </row>
    <row r="127" spans="1:76" ht="14.6" x14ac:dyDescent="0.4">
      <c r="A127" s="38"/>
      <c r="D127" s="39" t="s">
        <v>305</v>
      </c>
      <c r="E127" s="40" t="s">
        <v>56</v>
      </c>
      <c r="G127" s="41">
        <v>2496.6</v>
      </c>
      <c r="P127" s="42"/>
    </row>
    <row r="128" spans="1:76" ht="13.5" customHeight="1" x14ac:dyDescent="0.4">
      <c r="A128" s="38"/>
      <c r="C128" s="44" t="s">
        <v>139</v>
      </c>
      <c r="D128" s="114" t="s">
        <v>306</v>
      </c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5"/>
      <c r="P128" s="116"/>
    </row>
    <row r="129" spans="1:76" ht="14.6" x14ac:dyDescent="0.4">
      <c r="A129" s="2" t="s">
        <v>307</v>
      </c>
      <c r="B129" s="3" t="s">
        <v>57</v>
      </c>
      <c r="C129" s="3" t="s">
        <v>308</v>
      </c>
      <c r="D129" s="91" t="s">
        <v>309</v>
      </c>
      <c r="E129" s="86"/>
      <c r="F129" s="3" t="s">
        <v>292</v>
      </c>
      <c r="G129" s="35">
        <v>5.9</v>
      </c>
      <c r="H129" s="185"/>
      <c r="I129" s="36" t="s">
        <v>65</v>
      </c>
      <c r="J129" s="35">
        <f>G129*AO129</f>
        <v>0</v>
      </c>
      <c r="K129" s="35">
        <f>G129*AP129</f>
        <v>0</v>
      </c>
      <c r="L129" s="35">
        <f>G129*H129</f>
        <v>0</v>
      </c>
      <c r="M129" s="35">
        <f>L129*(1+BW129/100)</f>
        <v>0</v>
      </c>
      <c r="N129" s="35">
        <v>0</v>
      </c>
      <c r="O129" s="35">
        <f>G129*N129</f>
        <v>0</v>
      </c>
      <c r="P129" s="37" t="s">
        <v>66</v>
      </c>
      <c r="Z129" s="35">
        <f>IF(AQ129="5",BJ129,0)</f>
        <v>0</v>
      </c>
      <c r="AB129" s="35">
        <f>IF(AQ129="1",BH129,0)</f>
        <v>0</v>
      </c>
      <c r="AC129" s="35">
        <f>IF(AQ129="1",BI129,0)</f>
        <v>0</v>
      </c>
      <c r="AD129" s="35">
        <f>IF(AQ129="7",BH129,0)</f>
        <v>0</v>
      </c>
      <c r="AE129" s="35">
        <f>IF(AQ129="7",BI129,0)</f>
        <v>0</v>
      </c>
      <c r="AF129" s="35">
        <f>IF(AQ129="2",BH129,0)</f>
        <v>0</v>
      </c>
      <c r="AG129" s="35">
        <f>IF(AQ129="2",BI129,0)</f>
        <v>0</v>
      </c>
      <c r="AH129" s="35">
        <f>IF(AQ129="0",BJ129,0)</f>
        <v>0</v>
      </c>
      <c r="AI129" s="12" t="s">
        <v>57</v>
      </c>
      <c r="AJ129" s="35">
        <f>IF(AN129=0,L129,0)</f>
        <v>0</v>
      </c>
      <c r="AK129" s="35">
        <f>IF(AN129=12,L129,0)</f>
        <v>0</v>
      </c>
      <c r="AL129" s="35">
        <f>IF(AN129=21,L129,0)</f>
        <v>0</v>
      </c>
      <c r="AN129" s="35">
        <v>21</v>
      </c>
      <c r="AO129" s="35">
        <f>H129*0</f>
        <v>0</v>
      </c>
      <c r="AP129" s="35">
        <f>H129*(1-0)</f>
        <v>0</v>
      </c>
      <c r="AQ129" s="36" t="s">
        <v>82</v>
      </c>
      <c r="AV129" s="35">
        <f>AW129+AX129</f>
        <v>0</v>
      </c>
      <c r="AW129" s="35">
        <f>G129*AO129</f>
        <v>0</v>
      </c>
      <c r="AX129" s="35">
        <f>G129*AP129</f>
        <v>0</v>
      </c>
      <c r="AY129" s="36" t="s">
        <v>300</v>
      </c>
      <c r="AZ129" s="36" t="s">
        <v>247</v>
      </c>
      <c r="BA129" s="12" t="s">
        <v>69</v>
      </c>
      <c r="BC129" s="35">
        <f>AW129+AX129</f>
        <v>0</v>
      </c>
      <c r="BD129" s="35">
        <f>H129/(100-BE129)*100</f>
        <v>0</v>
      </c>
      <c r="BE129" s="35">
        <v>0</v>
      </c>
      <c r="BF129" s="35">
        <f>O129</f>
        <v>0</v>
      </c>
      <c r="BH129" s="35">
        <f>G129*AO129</f>
        <v>0</v>
      </c>
      <c r="BI129" s="35">
        <f>G129*AP129</f>
        <v>0</v>
      </c>
      <c r="BJ129" s="35">
        <f>G129*H129</f>
        <v>0</v>
      </c>
      <c r="BK129" s="35"/>
      <c r="BL129" s="35"/>
      <c r="BW129" s="35" t="str">
        <f>I129</f>
        <v>21</v>
      </c>
      <c r="BX129" s="4" t="s">
        <v>309</v>
      </c>
    </row>
    <row r="130" spans="1:76" ht="13.5" customHeight="1" x14ac:dyDescent="0.4">
      <c r="A130" s="38"/>
      <c r="C130" s="44" t="s">
        <v>139</v>
      </c>
      <c r="D130" s="114" t="s">
        <v>310</v>
      </c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6"/>
    </row>
    <row r="131" spans="1:76" ht="14.6" x14ac:dyDescent="0.4">
      <c r="A131" s="2" t="s">
        <v>311</v>
      </c>
      <c r="B131" s="3" t="s">
        <v>57</v>
      </c>
      <c r="C131" s="3" t="s">
        <v>312</v>
      </c>
      <c r="D131" s="91" t="s">
        <v>313</v>
      </c>
      <c r="E131" s="86"/>
      <c r="F131" s="3" t="s">
        <v>292</v>
      </c>
      <c r="G131" s="35">
        <v>5.9</v>
      </c>
      <c r="H131" s="185"/>
      <c r="I131" s="36" t="s">
        <v>65</v>
      </c>
      <c r="J131" s="35">
        <f>G131*AO131</f>
        <v>0</v>
      </c>
      <c r="K131" s="35">
        <f>G131*AP131</f>
        <v>0</v>
      </c>
      <c r="L131" s="35">
        <f>G131*H131</f>
        <v>0</v>
      </c>
      <c r="M131" s="35">
        <f>L131*(1+BW131/100)</f>
        <v>0</v>
      </c>
      <c r="N131" s="35">
        <v>0</v>
      </c>
      <c r="O131" s="35">
        <f>G131*N131</f>
        <v>0</v>
      </c>
      <c r="P131" s="37" t="s">
        <v>66</v>
      </c>
      <c r="Z131" s="35">
        <f>IF(AQ131="5",BJ131,0)</f>
        <v>0</v>
      </c>
      <c r="AB131" s="35">
        <f>IF(AQ131="1",BH131,0)</f>
        <v>0</v>
      </c>
      <c r="AC131" s="35">
        <f>IF(AQ131="1",BI131,0)</f>
        <v>0</v>
      </c>
      <c r="AD131" s="35">
        <f>IF(AQ131="7",BH131,0)</f>
        <v>0</v>
      </c>
      <c r="AE131" s="35">
        <f>IF(AQ131="7",BI131,0)</f>
        <v>0</v>
      </c>
      <c r="AF131" s="35">
        <f>IF(AQ131="2",BH131,0)</f>
        <v>0</v>
      </c>
      <c r="AG131" s="35">
        <f>IF(AQ131="2",BI131,0)</f>
        <v>0</v>
      </c>
      <c r="AH131" s="35">
        <f>IF(AQ131="0",BJ131,0)</f>
        <v>0</v>
      </c>
      <c r="AI131" s="12" t="s">
        <v>57</v>
      </c>
      <c r="AJ131" s="35">
        <f>IF(AN131=0,L131,0)</f>
        <v>0</v>
      </c>
      <c r="AK131" s="35">
        <f>IF(AN131=12,L131,0)</f>
        <v>0</v>
      </c>
      <c r="AL131" s="35">
        <f>IF(AN131=21,L131,0)</f>
        <v>0</v>
      </c>
      <c r="AN131" s="35">
        <v>21</v>
      </c>
      <c r="AO131" s="35">
        <f>H131*0</f>
        <v>0</v>
      </c>
      <c r="AP131" s="35">
        <f>H131*(1-0)</f>
        <v>0</v>
      </c>
      <c r="AQ131" s="36" t="s">
        <v>82</v>
      </c>
      <c r="AV131" s="35">
        <f>AW131+AX131</f>
        <v>0</v>
      </c>
      <c r="AW131" s="35">
        <f>G131*AO131</f>
        <v>0</v>
      </c>
      <c r="AX131" s="35">
        <f>G131*AP131</f>
        <v>0</v>
      </c>
      <c r="AY131" s="36" t="s">
        <v>300</v>
      </c>
      <c r="AZ131" s="36" t="s">
        <v>247</v>
      </c>
      <c r="BA131" s="12" t="s">
        <v>69</v>
      </c>
      <c r="BC131" s="35">
        <f>AW131+AX131</f>
        <v>0</v>
      </c>
      <c r="BD131" s="35">
        <f>H131/(100-BE131)*100</f>
        <v>0</v>
      </c>
      <c r="BE131" s="35">
        <v>0</v>
      </c>
      <c r="BF131" s="35">
        <f>O131</f>
        <v>0</v>
      </c>
      <c r="BH131" s="35">
        <f>G131*AO131</f>
        <v>0</v>
      </c>
      <c r="BI131" s="35">
        <f>G131*AP131</f>
        <v>0</v>
      </c>
      <c r="BJ131" s="35">
        <f>G131*H131</f>
        <v>0</v>
      </c>
      <c r="BK131" s="35"/>
      <c r="BL131" s="35"/>
      <c r="BW131" s="35" t="str">
        <f>I131</f>
        <v>21</v>
      </c>
      <c r="BX131" s="4" t="s">
        <v>313</v>
      </c>
    </row>
    <row r="132" spans="1:76" ht="14.6" x14ac:dyDescent="0.4">
      <c r="A132" s="2" t="s">
        <v>314</v>
      </c>
      <c r="B132" s="3" t="s">
        <v>57</v>
      </c>
      <c r="C132" s="3" t="s">
        <v>315</v>
      </c>
      <c r="D132" s="91" t="s">
        <v>316</v>
      </c>
      <c r="E132" s="86"/>
      <c r="F132" s="3" t="s">
        <v>292</v>
      </c>
      <c r="G132" s="35">
        <v>5.9</v>
      </c>
      <c r="H132" s="185"/>
      <c r="I132" s="36" t="s">
        <v>65</v>
      </c>
      <c r="J132" s="35">
        <f>G132*AO132</f>
        <v>0</v>
      </c>
      <c r="K132" s="35">
        <f>G132*AP132</f>
        <v>0</v>
      </c>
      <c r="L132" s="35">
        <f>G132*H132</f>
        <v>0</v>
      </c>
      <c r="M132" s="35">
        <f>L132*(1+BW132/100)</f>
        <v>0</v>
      </c>
      <c r="N132" s="35">
        <v>0</v>
      </c>
      <c r="O132" s="35">
        <f>G132*N132</f>
        <v>0</v>
      </c>
      <c r="P132" s="37" t="s">
        <v>66</v>
      </c>
      <c r="Z132" s="35">
        <f>IF(AQ132="5",BJ132,0)</f>
        <v>0</v>
      </c>
      <c r="AB132" s="35">
        <f>IF(AQ132="1",BH132,0)</f>
        <v>0</v>
      </c>
      <c r="AC132" s="35">
        <f>IF(AQ132="1",BI132,0)</f>
        <v>0</v>
      </c>
      <c r="AD132" s="35">
        <f>IF(AQ132="7",BH132,0)</f>
        <v>0</v>
      </c>
      <c r="AE132" s="35">
        <f>IF(AQ132="7",BI132,0)</f>
        <v>0</v>
      </c>
      <c r="AF132" s="35">
        <f>IF(AQ132="2",BH132,0)</f>
        <v>0</v>
      </c>
      <c r="AG132" s="35">
        <f>IF(AQ132="2",BI132,0)</f>
        <v>0</v>
      </c>
      <c r="AH132" s="35">
        <f>IF(AQ132="0",BJ132,0)</f>
        <v>0</v>
      </c>
      <c r="AI132" s="12" t="s">
        <v>57</v>
      </c>
      <c r="AJ132" s="35">
        <f>IF(AN132=0,L132,0)</f>
        <v>0</v>
      </c>
      <c r="AK132" s="35">
        <f>IF(AN132=12,L132,0)</f>
        <v>0</v>
      </c>
      <c r="AL132" s="35">
        <f>IF(AN132=21,L132,0)</f>
        <v>0</v>
      </c>
      <c r="AN132" s="35">
        <v>21</v>
      </c>
      <c r="AO132" s="35">
        <f>H132*0</f>
        <v>0</v>
      </c>
      <c r="AP132" s="35">
        <f>H132*(1-0)</f>
        <v>0</v>
      </c>
      <c r="AQ132" s="36" t="s">
        <v>82</v>
      </c>
      <c r="AV132" s="35">
        <f>AW132+AX132</f>
        <v>0</v>
      </c>
      <c r="AW132" s="35">
        <f>G132*AO132</f>
        <v>0</v>
      </c>
      <c r="AX132" s="35">
        <f>G132*AP132</f>
        <v>0</v>
      </c>
      <c r="AY132" s="36" t="s">
        <v>300</v>
      </c>
      <c r="AZ132" s="36" t="s">
        <v>247</v>
      </c>
      <c r="BA132" s="12" t="s">
        <v>69</v>
      </c>
      <c r="BC132" s="35">
        <f>AW132+AX132</f>
        <v>0</v>
      </c>
      <c r="BD132" s="35">
        <f>H132/(100-BE132)*100</f>
        <v>0</v>
      </c>
      <c r="BE132" s="35">
        <v>0</v>
      </c>
      <c r="BF132" s="35">
        <f>O132</f>
        <v>0</v>
      </c>
      <c r="BH132" s="35">
        <f>G132*AO132</f>
        <v>0</v>
      </c>
      <c r="BI132" s="35">
        <f>G132*AP132</f>
        <v>0</v>
      </c>
      <c r="BJ132" s="35">
        <f>G132*H132</f>
        <v>0</v>
      </c>
      <c r="BK132" s="35"/>
      <c r="BL132" s="35"/>
      <c r="BW132" s="35" t="str">
        <f>I132</f>
        <v>21</v>
      </c>
      <c r="BX132" s="4" t="s">
        <v>316</v>
      </c>
    </row>
    <row r="133" spans="1:76" ht="13.5" customHeight="1" x14ac:dyDescent="0.4">
      <c r="A133" s="38"/>
      <c r="C133" s="43" t="s">
        <v>80</v>
      </c>
      <c r="D133" s="111" t="s">
        <v>317</v>
      </c>
      <c r="E133" s="112"/>
      <c r="F133" s="112"/>
      <c r="G133" s="112"/>
      <c r="H133" s="112"/>
      <c r="I133" s="112"/>
      <c r="J133" s="112"/>
      <c r="K133" s="112"/>
      <c r="L133" s="112"/>
      <c r="M133" s="112"/>
      <c r="N133" s="112"/>
      <c r="O133" s="112"/>
      <c r="P133" s="113"/>
    </row>
    <row r="134" spans="1:76" ht="14.6" x14ac:dyDescent="0.4">
      <c r="A134" s="2" t="s">
        <v>318</v>
      </c>
      <c r="B134" s="3" t="s">
        <v>57</v>
      </c>
      <c r="C134" s="3" t="s">
        <v>319</v>
      </c>
      <c r="D134" s="91" t="s">
        <v>320</v>
      </c>
      <c r="E134" s="86"/>
      <c r="F134" s="3" t="s">
        <v>292</v>
      </c>
      <c r="G134" s="35">
        <v>277.39999999999998</v>
      </c>
      <c r="H134" s="185"/>
      <c r="I134" s="36" t="s">
        <v>65</v>
      </c>
      <c r="J134" s="35">
        <f>G134*AO134</f>
        <v>0</v>
      </c>
      <c r="K134" s="35">
        <f>G134*AP134</f>
        <v>0</v>
      </c>
      <c r="L134" s="35">
        <f>G134*H134</f>
        <v>0</v>
      </c>
      <c r="M134" s="35">
        <f>L134*(1+BW134/100)</f>
        <v>0</v>
      </c>
      <c r="N134" s="35">
        <v>0</v>
      </c>
      <c r="O134" s="35">
        <f>G134*N134</f>
        <v>0</v>
      </c>
      <c r="P134" s="37" t="s">
        <v>66</v>
      </c>
      <c r="Z134" s="35">
        <f>IF(AQ134="5",BJ134,0)</f>
        <v>0</v>
      </c>
      <c r="AB134" s="35">
        <f>IF(AQ134="1",BH134,0)</f>
        <v>0</v>
      </c>
      <c r="AC134" s="35">
        <f>IF(AQ134="1",BI134,0)</f>
        <v>0</v>
      </c>
      <c r="AD134" s="35">
        <f>IF(AQ134="7",BH134,0)</f>
        <v>0</v>
      </c>
      <c r="AE134" s="35">
        <f>IF(AQ134="7",BI134,0)</f>
        <v>0</v>
      </c>
      <c r="AF134" s="35">
        <f>IF(AQ134="2",BH134,0)</f>
        <v>0</v>
      </c>
      <c r="AG134" s="35">
        <f>IF(AQ134="2",BI134,0)</f>
        <v>0</v>
      </c>
      <c r="AH134" s="35">
        <f>IF(AQ134="0",BJ134,0)</f>
        <v>0</v>
      </c>
      <c r="AI134" s="12" t="s">
        <v>57</v>
      </c>
      <c r="AJ134" s="35">
        <f>IF(AN134=0,L134,0)</f>
        <v>0</v>
      </c>
      <c r="AK134" s="35">
        <f>IF(AN134=12,L134,0)</f>
        <v>0</v>
      </c>
      <c r="AL134" s="35">
        <f>IF(AN134=21,L134,0)</f>
        <v>0</v>
      </c>
      <c r="AN134" s="35">
        <v>21</v>
      </c>
      <c r="AO134" s="35">
        <f>H134*0</f>
        <v>0</v>
      </c>
      <c r="AP134" s="35">
        <f>H134*(1-0)</f>
        <v>0</v>
      </c>
      <c r="AQ134" s="36" t="s">
        <v>82</v>
      </c>
      <c r="AV134" s="35">
        <f>AW134+AX134</f>
        <v>0</v>
      </c>
      <c r="AW134" s="35">
        <f>G134*AO134</f>
        <v>0</v>
      </c>
      <c r="AX134" s="35">
        <f>G134*AP134</f>
        <v>0</v>
      </c>
      <c r="AY134" s="36" t="s">
        <v>300</v>
      </c>
      <c r="AZ134" s="36" t="s">
        <v>247</v>
      </c>
      <c r="BA134" s="12" t="s">
        <v>69</v>
      </c>
      <c r="BC134" s="35">
        <f>AW134+AX134</f>
        <v>0</v>
      </c>
      <c r="BD134" s="35">
        <f>H134/(100-BE134)*100</f>
        <v>0</v>
      </c>
      <c r="BE134" s="35">
        <v>0</v>
      </c>
      <c r="BF134" s="35">
        <f>O134</f>
        <v>0</v>
      </c>
      <c r="BH134" s="35">
        <f>G134*AO134</f>
        <v>0</v>
      </c>
      <c r="BI134" s="35">
        <f>G134*AP134</f>
        <v>0</v>
      </c>
      <c r="BJ134" s="35">
        <f>G134*H134</f>
        <v>0</v>
      </c>
      <c r="BK134" s="35"/>
      <c r="BL134" s="35"/>
      <c r="BW134" s="35" t="str">
        <f>I134</f>
        <v>21</v>
      </c>
      <c r="BX134" s="4" t="s">
        <v>320</v>
      </c>
    </row>
    <row r="135" spans="1:76" ht="14.6" x14ac:dyDescent="0.4">
      <c r="A135" s="31" t="s">
        <v>56</v>
      </c>
      <c r="B135" s="32" t="s">
        <v>57</v>
      </c>
      <c r="C135" s="32" t="s">
        <v>321</v>
      </c>
      <c r="D135" s="109" t="s">
        <v>322</v>
      </c>
      <c r="E135" s="110"/>
      <c r="F135" s="33" t="s">
        <v>4</v>
      </c>
      <c r="G135" s="33" t="s">
        <v>4</v>
      </c>
      <c r="H135" s="33" t="s">
        <v>4</v>
      </c>
      <c r="I135" s="33" t="s">
        <v>4</v>
      </c>
      <c r="J135" s="1">
        <f>SUM(J136:J164)</f>
        <v>0</v>
      </c>
      <c r="K135" s="1">
        <f>SUM(K136:K164)</f>
        <v>0</v>
      </c>
      <c r="L135" s="1">
        <f>SUM(L136:L164)</f>
        <v>0</v>
      </c>
      <c r="M135" s="1">
        <f>SUM(M136:M164)</f>
        <v>0</v>
      </c>
      <c r="N135" s="12" t="s">
        <v>56</v>
      </c>
      <c r="O135" s="1">
        <f>SUM(O136:O164)</f>
        <v>78.451558000000006</v>
      </c>
      <c r="P135" s="34" t="s">
        <v>56</v>
      </c>
      <c r="AI135" s="12" t="s">
        <v>57</v>
      </c>
      <c r="AS135" s="1">
        <f>SUM(AJ136:AJ164)</f>
        <v>0</v>
      </c>
      <c r="AT135" s="1">
        <f>SUM(AK136:AK164)</f>
        <v>0</v>
      </c>
      <c r="AU135" s="1">
        <f>SUM(AL136:AL164)</f>
        <v>0</v>
      </c>
    </row>
    <row r="136" spans="1:76" ht="14.6" x14ac:dyDescent="0.4">
      <c r="A136" s="2" t="s">
        <v>162</v>
      </c>
      <c r="B136" s="3" t="s">
        <v>57</v>
      </c>
      <c r="C136" s="3" t="s">
        <v>323</v>
      </c>
      <c r="D136" s="91" t="s">
        <v>324</v>
      </c>
      <c r="E136" s="86"/>
      <c r="F136" s="3" t="s">
        <v>325</v>
      </c>
      <c r="G136" s="35">
        <v>16.8</v>
      </c>
      <c r="H136" s="185"/>
      <c r="I136" s="36" t="s">
        <v>65</v>
      </c>
      <c r="J136" s="35">
        <f>G136*AO136</f>
        <v>0</v>
      </c>
      <c r="K136" s="35">
        <f>G136*AP136</f>
        <v>0</v>
      </c>
      <c r="L136" s="35">
        <f>G136*H136</f>
        <v>0</v>
      </c>
      <c r="M136" s="35">
        <f>L136*(1+BW136/100)</f>
        <v>0</v>
      </c>
      <c r="N136" s="35">
        <v>1E-3</v>
      </c>
      <c r="O136" s="35">
        <f>G136*N136</f>
        <v>1.6800000000000002E-2</v>
      </c>
      <c r="P136" s="37" t="s">
        <v>66</v>
      </c>
      <c r="Z136" s="35">
        <f>IF(AQ136="5",BJ136,0)</f>
        <v>0</v>
      </c>
      <c r="AB136" s="35">
        <f>IF(AQ136="1",BH136,0)</f>
        <v>0</v>
      </c>
      <c r="AC136" s="35">
        <f>IF(AQ136="1",BI136,0)</f>
        <v>0</v>
      </c>
      <c r="AD136" s="35">
        <f>IF(AQ136="7",BH136,0)</f>
        <v>0</v>
      </c>
      <c r="AE136" s="35">
        <f>IF(AQ136="7",BI136,0)</f>
        <v>0</v>
      </c>
      <c r="AF136" s="35">
        <f>IF(AQ136="2",BH136,0)</f>
        <v>0</v>
      </c>
      <c r="AG136" s="35">
        <f>IF(AQ136="2",BI136,0)</f>
        <v>0</v>
      </c>
      <c r="AH136" s="35">
        <f>IF(AQ136="0",BJ136,0)</f>
        <v>0</v>
      </c>
      <c r="AI136" s="12" t="s">
        <v>57</v>
      </c>
      <c r="AJ136" s="35">
        <f>IF(AN136=0,L136,0)</f>
        <v>0</v>
      </c>
      <c r="AK136" s="35">
        <f>IF(AN136=12,L136,0)</f>
        <v>0</v>
      </c>
      <c r="AL136" s="35">
        <f>IF(AN136=21,L136,0)</f>
        <v>0</v>
      </c>
      <c r="AN136" s="35">
        <v>21</v>
      </c>
      <c r="AO136" s="35">
        <f>H136*1</f>
        <v>0</v>
      </c>
      <c r="AP136" s="35">
        <f>H136*(1-1)</f>
        <v>0</v>
      </c>
      <c r="AQ136" s="36" t="s">
        <v>326</v>
      </c>
      <c r="AV136" s="35">
        <f>AW136+AX136</f>
        <v>0</v>
      </c>
      <c r="AW136" s="35">
        <f>G136*AO136</f>
        <v>0</v>
      </c>
      <c r="AX136" s="35">
        <f>G136*AP136</f>
        <v>0</v>
      </c>
      <c r="AY136" s="36" t="s">
        <v>327</v>
      </c>
      <c r="AZ136" s="36" t="s">
        <v>328</v>
      </c>
      <c r="BA136" s="12" t="s">
        <v>69</v>
      </c>
      <c r="BC136" s="35">
        <f>AW136+AX136</f>
        <v>0</v>
      </c>
      <c r="BD136" s="35">
        <f>H136/(100-BE136)*100</f>
        <v>0</v>
      </c>
      <c r="BE136" s="35">
        <v>0</v>
      </c>
      <c r="BF136" s="35">
        <f>O136</f>
        <v>1.6800000000000002E-2</v>
      </c>
      <c r="BH136" s="35">
        <f>G136*AO136</f>
        <v>0</v>
      </c>
      <c r="BI136" s="35">
        <f>G136*AP136</f>
        <v>0</v>
      </c>
      <c r="BJ136" s="35">
        <f>G136*H136</f>
        <v>0</v>
      </c>
      <c r="BK136" s="35"/>
      <c r="BL136" s="35"/>
      <c r="BW136" s="35" t="str">
        <f>I136</f>
        <v>21</v>
      </c>
      <c r="BX136" s="4" t="s">
        <v>324</v>
      </c>
    </row>
    <row r="137" spans="1:76" ht="14.6" x14ac:dyDescent="0.4">
      <c r="A137" s="38"/>
      <c r="D137" s="39" t="s">
        <v>329</v>
      </c>
      <c r="E137" s="40" t="s">
        <v>56</v>
      </c>
      <c r="G137" s="41">
        <v>16.8</v>
      </c>
      <c r="P137" s="42"/>
    </row>
    <row r="138" spans="1:76" ht="14.6" x14ac:dyDescent="0.4">
      <c r="A138" s="2" t="s">
        <v>191</v>
      </c>
      <c r="B138" s="3" t="s">
        <v>57</v>
      </c>
      <c r="C138" s="3" t="s">
        <v>330</v>
      </c>
      <c r="D138" s="91" t="s">
        <v>331</v>
      </c>
      <c r="E138" s="86"/>
      <c r="F138" s="3" t="s">
        <v>292</v>
      </c>
      <c r="G138" s="35">
        <v>12.19</v>
      </c>
      <c r="H138" s="185"/>
      <c r="I138" s="36" t="s">
        <v>65</v>
      </c>
      <c r="J138" s="35">
        <f>G138*AO138</f>
        <v>0</v>
      </c>
      <c r="K138" s="35">
        <f>G138*AP138</f>
        <v>0</v>
      </c>
      <c r="L138" s="35">
        <f>G138*H138</f>
        <v>0</v>
      </c>
      <c r="M138" s="35">
        <f>L138*(1+BW138/100)</f>
        <v>0</v>
      </c>
      <c r="N138" s="35">
        <v>1</v>
      </c>
      <c r="O138" s="35">
        <f>G138*N138</f>
        <v>12.19</v>
      </c>
      <c r="P138" s="37" t="s">
        <v>66</v>
      </c>
      <c r="Z138" s="35">
        <f>IF(AQ138="5",BJ138,0)</f>
        <v>0</v>
      </c>
      <c r="AB138" s="35">
        <f>IF(AQ138="1",BH138,0)</f>
        <v>0</v>
      </c>
      <c r="AC138" s="35">
        <f>IF(AQ138="1",BI138,0)</f>
        <v>0</v>
      </c>
      <c r="AD138" s="35">
        <f>IF(AQ138="7",BH138,0)</f>
        <v>0</v>
      </c>
      <c r="AE138" s="35">
        <f>IF(AQ138="7",BI138,0)</f>
        <v>0</v>
      </c>
      <c r="AF138" s="35">
        <f>IF(AQ138="2",BH138,0)</f>
        <v>0</v>
      </c>
      <c r="AG138" s="35">
        <f>IF(AQ138="2",BI138,0)</f>
        <v>0</v>
      </c>
      <c r="AH138" s="35">
        <f>IF(AQ138="0",BJ138,0)</f>
        <v>0</v>
      </c>
      <c r="AI138" s="12" t="s">
        <v>57</v>
      </c>
      <c r="AJ138" s="35">
        <f>IF(AN138=0,L138,0)</f>
        <v>0</v>
      </c>
      <c r="AK138" s="35">
        <f>IF(AN138=12,L138,0)</f>
        <v>0</v>
      </c>
      <c r="AL138" s="35">
        <f>IF(AN138=21,L138,0)</f>
        <v>0</v>
      </c>
      <c r="AN138" s="35">
        <v>21</v>
      </c>
      <c r="AO138" s="35">
        <f>H138*1</f>
        <v>0</v>
      </c>
      <c r="AP138" s="35">
        <f>H138*(1-1)</f>
        <v>0</v>
      </c>
      <c r="AQ138" s="36" t="s">
        <v>326</v>
      </c>
      <c r="AV138" s="35">
        <f>AW138+AX138</f>
        <v>0</v>
      </c>
      <c r="AW138" s="35">
        <f>G138*AO138</f>
        <v>0</v>
      </c>
      <c r="AX138" s="35">
        <f>G138*AP138</f>
        <v>0</v>
      </c>
      <c r="AY138" s="36" t="s">
        <v>327</v>
      </c>
      <c r="AZ138" s="36" t="s">
        <v>328</v>
      </c>
      <c r="BA138" s="12" t="s">
        <v>69</v>
      </c>
      <c r="BC138" s="35">
        <f>AW138+AX138</f>
        <v>0</v>
      </c>
      <c r="BD138" s="35">
        <f>H138/(100-BE138)*100</f>
        <v>0</v>
      </c>
      <c r="BE138" s="35">
        <v>0</v>
      </c>
      <c r="BF138" s="35">
        <f>O138</f>
        <v>12.19</v>
      </c>
      <c r="BH138" s="35">
        <f>G138*AO138</f>
        <v>0</v>
      </c>
      <c r="BI138" s="35">
        <f>G138*AP138</f>
        <v>0</v>
      </c>
      <c r="BJ138" s="35">
        <f>G138*H138</f>
        <v>0</v>
      </c>
      <c r="BK138" s="35"/>
      <c r="BL138" s="35"/>
      <c r="BW138" s="35" t="str">
        <f>I138</f>
        <v>21</v>
      </c>
      <c r="BX138" s="4" t="s">
        <v>331</v>
      </c>
    </row>
    <row r="139" spans="1:76" ht="14.6" x14ac:dyDescent="0.4">
      <c r="A139" s="38"/>
      <c r="D139" s="39" t="s">
        <v>332</v>
      </c>
      <c r="E139" s="40" t="s">
        <v>56</v>
      </c>
      <c r="G139" s="41">
        <v>12.19</v>
      </c>
      <c r="P139" s="42"/>
    </row>
    <row r="140" spans="1:76" ht="14.6" x14ac:dyDescent="0.4">
      <c r="A140" s="2" t="s">
        <v>333</v>
      </c>
      <c r="B140" s="3" t="s">
        <v>57</v>
      </c>
      <c r="C140" s="3" t="s">
        <v>334</v>
      </c>
      <c r="D140" s="91" t="s">
        <v>335</v>
      </c>
      <c r="E140" s="86"/>
      <c r="F140" s="3" t="s">
        <v>292</v>
      </c>
      <c r="G140" s="35">
        <v>0.51</v>
      </c>
      <c r="H140" s="35">
        <v>0</v>
      </c>
      <c r="I140" s="36" t="s">
        <v>65</v>
      </c>
      <c r="J140" s="35">
        <f>G140*AO140</f>
        <v>0</v>
      </c>
      <c r="K140" s="35">
        <f>G140*AP140</f>
        <v>0</v>
      </c>
      <c r="L140" s="35">
        <f>G140*H140</f>
        <v>0</v>
      </c>
      <c r="M140" s="35">
        <f>L140*(1+BW140/100)</f>
        <v>0</v>
      </c>
      <c r="N140" s="35">
        <v>1</v>
      </c>
      <c r="O140" s="35">
        <f>G140*N140</f>
        <v>0.51</v>
      </c>
      <c r="P140" s="37" t="s">
        <v>66</v>
      </c>
      <c r="Z140" s="35">
        <f>IF(AQ140="5",BJ140,0)</f>
        <v>0</v>
      </c>
      <c r="AB140" s="35">
        <f>IF(AQ140="1",BH140,0)</f>
        <v>0</v>
      </c>
      <c r="AC140" s="35">
        <f>IF(AQ140="1",BI140,0)</f>
        <v>0</v>
      </c>
      <c r="AD140" s="35">
        <f>IF(AQ140="7",BH140,0)</f>
        <v>0</v>
      </c>
      <c r="AE140" s="35">
        <f>IF(AQ140="7",BI140,0)</f>
        <v>0</v>
      </c>
      <c r="AF140" s="35">
        <f>IF(AQ140="2",BH140,0)</f>
        <v>0</v>
      </c>
      <c r="AG140" s="35">
        <f>IF(AQ140="2",BI140,0)</f>
        <v>0</v>
      </c>
      <c r="AH140" s="35">
        <f>IF(AQ140="0",BJ140,0)</f>
        <v>0</v>
      </c>
      <c r="AI140" s="12" t="s">
        <v>57</v>
      </c>
      <c r="AJ140" s="35">
        <f>IF(AN140=0,L140,0)</f>
        <v>0</v>
      </c>
      <c r="AK140" s="35">
        <f>IF(AN140=12,L140,0)</f>
        <v>0</v>
      </c>
      <c r="AL140" s="35">
        <f>IF(AN140=21,L140,0)</f>
        <v>0</v>
      </c>
      <c r="AN140" s="35">
        <v>21</v>
      </c>
      <c r="AO140" s="35">
        <f>H140*1</f>
        <v>0</v>
      </c>
      <c r="AP140" s="35">
        <f>H140*(1-1)</f>
        <v>0</v>
      </c>
      <c r="AQ140" s="36" t="s">
        <v>326</v>
      </c>
      <c r="AV140" s="35">
        <f>AW140+AX140</f>
        <v>0</v>
      </c>
      <c r="AW140" s="35">
        <f>G140*AO140</f>
        <v>0</v>
      </c>
      <c r="AX140" s="35">
        <f>G140*AP140</f>
        <v>0</v>
      </c>
      <c r="AY140" s="36" t="s">
        <v>327</v>
      </c>
      <c r="AZ140" s="36" t="s">
        <v>328</v>
      </c>
      <c r="BA140" s="12" t="s">
        <v>69</v>
      </c>
      <c r="BC140" s="35">
        <f>AW140+AX140</f>
        <v>0</v>
      </c>
      <c r="BD140" s="35">
        <f>H140/(100-BE140)*100</f>
        <v>0</v>
      </c>
      <c r="BE140" s="35">
        <v>0</v>
      </c>
      <c r="BF140" s="35">
        <f>O140</f>
        <v>0.51</v>
      </c>
      <c r="BH140" s="35">
        <f>G140*AO140</f>
        <v>0</v>
      </c>
      <c r="BI140" s="35">
        <f>G140*AP140</f>
        <v>0</v>
      </c>
      <c r="BJ140" s="35">
        <f>G140*H140</f>
        <v>0</v>
      </c>
      <c r="BK140" s="35"/>
      <c r="BL140" s="35"/>
      <c r="BW140" s="35" t="str">
        <f>I140</f>
        <v>21</v>
      </c>
      <c r="BX140" s="4" t="s">
        <v>335</v>
      </c>
    </row>
    <row r="141" spans="1:76" ht="14.6" x14ac:dyDescent="0.4">
      <c r="A141" s="38"/>
      <c r="D141" s="39" t="s">
        <v>336</v>
      </c>
      <c r="E141" s="40" t="s">
        <v>56</v>
      </c>
      <c r="G141" s="41">
        <v>0.5</v>
      </c>
      <c r="P141" s="42"/>
    </row>
    <row r="142" spans="1:76" ht="14.6" x14ac:dyDescent="0.4">
      <c r="A142" s="38"/>
      <c r="D142" s="39" t="s">
        <v>337</v>
      </c>
      <c r="E142" s="40" t="s">
        <v>56</v>
      </c>
      <c r="G142" s="41">
        <v>0.01</v>
      </c>
      <c r="P142" s="42"/>
    </row>
    <row r="143" spans="1:76" ht="27" customHeight="1" x14ac:dyDescent="0.4">
      <c r="A143" s="38"/>
      <c r="C143" s="44" t="s">
        <v>139</v>
      </c>
      <c r="D143" s="114" t="s">
        <v>338</v>
      </c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  <c r="O143" s="115"/>
      <c r="P143" s="116"/>
    </row>
    <row r="144" spans="1:76" ht="14.6" x14ac:dyDescent="0.4">
      <c r="A144" s="2" t="s">
        <v>203</v>
      </c>
      <c r="B144" s="3" t="s">
        <v>57</v>
      </c>
      <c r="C144" s="3" t="s">
        <v>339</v>
      </c>
      <c r="D144" s="91" t="s">
        <v>340</v>
      </c>
      <c r="E144" s="86"/>
      <c r="F144" s="3" t="s">
        <v>89</v>
      </c>
      <c r="G144" s="35">
        <v>89.78</v>
      </c>
      <c r="H144" s="35">
        <v>0</v>
      </c>
      <c r="I144" s="36" t="s">
        <v>65</v>
      </c>
      <c r="J144" s="35">
        <f>G144*AO144</f>
        <v>0</v>
      </c>
      <c r="K144" s="35">
        <f>G144*AP144</f>
        <v>0</v>
      </c>
      <c r="L144" s="35">
        <f>G144*H144</f>
        <v>0</v>
      </c>
      <c r="M144" s="35">
        <f>L144*(1+BW144/100)</f>
        <v>0</v>
      </c>
      <c r="N144" s="35">
        <v>6.5000000000000002E-2</v>
      </c>
      <c r="O144" s="35">
        <f>G144*N144</f>
        <v>5.8357000000000001</v>
      </c>
      <c r="P144" s="37" t="s">
        <v>341</v>
      </c>
      <c r="Z144" s="35">
        <f>IF(AQ144="5",BJ144,0)</f>
        <v>0</v>
      </c>
      <c r="AB144" s="35">
        <f>IF(AQ144="1",BH144,0)</f>
        <v>0</v>
      </c>
      <c r="AC144" s="35">
        <f>IF(AQ144="1",BI144,0)</f>
        <v>0</v>
      </c>
      <c r="AD144" s="35">
        <f>IF(AQ144="7",BH144,0)</f>
        <v>0</v>
      </c>
      <c r="AE144" s="35">
        <f>IF(AQ144="7",BI144,0)</f>
        <v>0</v>
      </c>
      <c r="AF144" s="35">
        <f>IF(AQ144="2",BH144,0)</f>
        <v>0</v>
      </c>
      <c r="AG144" s="35">
        <f>IF(AQ144="2",BI144,0)</f>
        <v>0</v>
      </c>
      <c r="AH144" s="35">
        <f>IF(AQ144="0",BJ144,0)</f>
        <v>0</v>
      </c>
      <c r="AI144" s="12" t="s">
        <v>57</v>
      </c>
      <c r="AJ144" s="35">
        <f>IF(AN144=0,L144,0)</f>
        <v>0</v>
      </c>
      <c r="AK144" s="35">
        <f>IF(AN144=12,L144,0)</f>
        <v>0</v>
      </c>
      <c r="AL144" s="35">
        <f>IF(AN144=21,L144,0)</f>
        <v>0</v>
      </c>
      <c r="AN144" s="35">
        <v>21</v>
      </c>
      <c r="AO144" s="35">
        <f>H144*1</f>
        <v>0</v>
      </c>
      <c r="AP144" s="35">
        <f>H144*(1-1)</f>
        <v>0</v>
      </c>
      <c r="AQ144" s="36" t="s">
        <v>326</v>
      </c>
      <c r="AV144" s="35">
        <f>AW144+AX144</f>
        <v>0</v>
      </c>
      <c r="AW144" s="35">
        <f>G144*AO144</f>
        <v>0</v>
      </c>
      <c r="AX144" s="35">
        <f>G144*AP144</f>
        <v>0</v>
      </c>
      <c r="AY144" s="36" t="s">
        <v>327</v>
      </c>
      <c r="AZ144" s="36" t="s">
        <v>328</v>
      </c>
      <c r="BA144" s="12" t="s">
        <v>69</v>
      </c>
      <c r="BC144" s="35">
        <f>AW144+AX144</f>
        <v>0</v>
      </c>
      <c r="BD144" s="35">
        <f>H144/(100-BE144)*100</f>
        <v>0</v>
      </c>
      <c r="BE144" s="35">
        <v>0</v>
      </c>
      <c r="BF144" s="35">
        <f>O144</f>
        <v>5.8357000000000001</v>
      </c>
      <c r="BH144" s="35">
        <f>G144*AO144</f>
        <v>0</v>
      </c>
      <c r="BI144" s="35">
        <f>G144*AP144</f>
        <v>0</v>
      </c>
      <c r="BJ144" s="35">
        <f>G144*H144</f>
        <v>0</v>
      </c>
      <c r="BK144" s="35"/>
      <c r="BL144" s="35"/>
      <c r="BW144" s="35" t="str">
        <f>I144</f>
        <v>21</v>
      </c>
      <c r="BX144" s="4" t="s">
        <v>340</v>
      </c>
    </row>
    <row r="145" spans="1:76" ht="14.6" x14ac:dyDescent="0.4">
      <c r="A145" s="38"/>
      <c r="D145" s="39" t="s">
        <v>342</v>
      </c>
      <c r="E145" s="40" t="s">
        <v>56</v>
      </c>
      <c r="G145" s="41">
        <v>85.5</v>
      </c>
      <c r="P145" s="42"/>
    </row>
    <row r="146" spans="1:76" ht="14.6" x14ac:dyDescent="0.4">
      <c r="A146" s="38"/>
      <c r="D146" s="39" t="s">
        <v>343</v>
      </c>
      <c r="E146" s="40" t="s">
        <v>56</v>
      </c>
      <c r="G146" s="41">
        <v>4.28</v>
      </c>
      <c r="P146" s="42"/>
    </row>
    <row r="147" spans="1:76" ht="27" customHeight="1" x14ac:dyDescent="0.4">
      <c r="A147" s="38"/>
      <c r="C147" s="44" t="s">
        <v>139</v>
      </c>
      <c r="D147" s="114" t="s">
        <v>338</v>
      </c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6"/>
    </row>
    <row r="148" spans="1:76" ht="14.6" x14ac:dyDescent="0.4">
      <c r="A148" s="2" t="s">
        <v>344</v>
      </c>
      <c r="B148" s="3" t="s">
        <v>57</v>
      </c>
      <c r="C148" s="3" t="s">
        <v>345</v>
      </c>
      <c r="D148" s="91" t="s">
        <v>346</v>
      </c>
      <c r="E148" s="86"/>
      <c r="F148" s="3" t="s">
        <v>235</v>
      </c>
      <c r="G148" s="35">
        <v>22.44</v>
      </c>
      <c r="H148" s="185"/>
      <c r="I148" s="36" t="s">
        <v>65</v>
      </c>
      <c r="J148" s="35">
        <f>G148*AO148</f>
        <v>0</v>
      </c>
      <c r="K148" s="35">
        <f>G148*AP148</f>
        <v>0</v>
      </c>
      <c r="L148" s="35">
        <f>G148*H148</f>
        <v>0</v>
      </c>
      <c r="M148" s="35">
        <f>L148*(1+BW148/100)</f>
        <v>0</v>
      </c>
      <c r="N148" s="35">
        <v>2.1999999999999999E-2</v>
      </c>
      <c r="O148" s="35">
        <f>G148*N148</f>
        <v>0.49368000000000001</v>
      </c>
      <c r="P148" s="37" t="s">
        <v>66</v>
      </c>
      <c r="Z148" s="35">
        <f>IF(AQ148="5",BJ148,0)</f>
        <v>0</v>
      </c>
      <c r="AB148" s="35">
        <f>IF(AQ148="1",BH148,0)</f>
        <v>0</v>
      </c>
      <c r="AC148" s="35">
        <f>IF(AQ148="1",BI148,0)</f>
        <v>0</v>
      </c>
      <c r="AD148" s="35">
        <f>IF(AQ148="7",BH148,0)</f>
        <v>0</v>
      </c>
      <c r="AE148" s="35">
        <f>IF(AQ148="7",BI148,0)</f>
        <v>0</v>
      </c>
      <c r="AF148" s="35">
        <f>IF(AQ148="2",BH148,0)</f>
        <v>0</v>
      </c>
      <c r="AG148" s="35">
        <f>IF(AQ148="2",BI148,0)</f>
        <v>0</v>
      </c>
      <c r="AH148" s="35">
        <f>IF(AQ148="0",BJ148,0)</f>
        <v>0</v>
      </c>
      <c r="AI148" s="12" t="s">
        <v>57</v>
      </c>
      <c r="AJ148" s="35">
        <f>IF(AN148=0,L148,0)</f>
        <v>0</v>
      </c>
      <c r="AK148" s="35">
        <f>IF(AN148=12,L148,0)</f>
        <v>0</v>
      </c>
      <c r="AL148" s="35">
        <f>IF(AN148=21,L148,0)</f>
        <v>0</v>
      </c>
      <c r="AN148" s="35">
        <v>21</v>
      </c>
      <c r="AO148" s="35">
        <f>H148*1</f>
        <v>0</v>
      </c>
      <c r="AP148" s="35">
        <f>H148*(1-1)</f>
        <v>0</v>
      </c>
      <c r="AQ148" s="36" t="s">
        <v>326</v>
      </c>
      <c r="AV148" s="35">
        <f>AW148+AX148</f>
        <v>0</v>
      </c>
      <c r="AW148" s="35">
        <f>G148*AO148</f>
        <v>0</v>
      </c>
      <c r="AX148" s="35">
        <f>G148*AP148</f>
        <v>0</v>
      </c>
      <c r="AY148" s="36" t="s">
        <v>327</v>
      </c>
      <c r="AZ148" s="36" t="s">
        <v>328</v>
      </c>
      <c r="BA148" s="12" t="s">
        <v>69</v>
      </c>
      <c r="BC148" s="35">
        <f>AW148+AX148</f>
        <v>0</v>
      </c>
      <c r="BD148" s="35">
        <f>H148/(100-BE148)*100</f>
        <v>0</v>
      </c>
      <c r="BE148" s="35">
        <v>0</v>
      </c>
      <c r="BF148" s="35">
        <f>O148</f>
        <v>0.49368000000000001</v>
      </c>
      <c r="BH148" s="35">
        <f>G148*AO148</f>
        <v>0</v>
      </c>
      <c r="BI148" s="35">
        <f>G148*AP148</f>
        <v>0</v>
      </c>
      <c r="BJ148" s="35">
        <f>G148*H148</f>
        <v>0</v>
      </c>
      <c r="BK148" s="35"/>
      <c r="BL148" s="35"/>
      <c r="BW148" s="35" t="str">
        <f>I148</f>
        <v>21</v>
      </c>
      <c r="BX148" s="4" t="s">
        <v>346</v>
      </c>
    </row>
    <row r="149" spans="1:76" ht="14.6" x14ac:dyDescent="0.4">
      <c r="A149" s="38"/>
      <c r="D149" s="39" t="s">
        <v>347</v>
      </c>
      <c r="E149" s="40" t="s">
        <v>56</v>
      </c>
      <c r="G149" s="41">
        <v>22</v>
      </c>
      <c r="P149" s="42"/>
    </row>
    <row r="150" spans="1:76" ht="14.6" x14ac:dyDescent="0.4">
      <c r="A150" s="38"/>
      <c r="D150" s="39" t="s">
        <v>348</v>
      </c>
      <c r="E150" s="40" t="s">
        <v>56</v>
      </c>
      <c r="G150" s="41">
        <v>0.44</v>
      </c>
      <c r="P150" s="42"/>
    </row>
    <row r="151" spans="1:76" ht="14.6" x14ac:dyDescent="0.4">
      <c r="A151" s="2" t="s">
        <v>349</v>
      </c>
      <c r="B151" s="3" t="s">
        <v>57</v>
      </c>
      <c r="C151" s="3" t="s">
        <v>350</v>
      </c>
      <c r="D151" s="91" t="s">
        <v>351</v>
      </c>
      <c r="E151" s="86"/>
      <c r="F151" s="3" t="s">
        <v>235</v>
      </c>
      <c r="G151" s="35">
        <v>3.06</v>
      </c>
      <c r="H151" s="185"/>
      <c r="I151" s="36" t="s">
        <v>65</v>
      </c>
      <c r="J151" s="35">
        <f>G151*AO151</f>
        <v>0</v>
      </c>
      <c r="K151" s="35">
        <f>G151*AP151</f>
        <v>0</v>
      </c>
      <c r="L151" s="35">
        <f>G151*H151</f>
        <v>0</v>
      </c>
      <c r="M151" s="35">
        <f>L151*(1+BW151/100)</f>
        <v>0</v>
      </c>
      <c r="N151" s="35">
        <v>4.8300000000000003E-2</v>
      </c>
      <c r="O151" s="35">
        <f>G151*N151</f>
        <v>0.14779800000000001</v>
      </c>
      <c r="P151" s="37" t="s">
        <v>66</v>
      </c>
      <c r="Z151" s="35">
        <f>IF(AQ151="5",BJ151,0)</f>
        <v>0</v>
      </c>
      <c r="AB151" s="35">
        <f>IF(AQ151="1",BH151,0)</f>
        <v>0</v>
      </c>
      <c r="AC151" s="35">
        <f>IF(AQ151="1",BI151,0)</f>
        <v>0</v>
      </c>
      <c r="AD151" s="35">
        <f>IF(AQ151="7",BH151,0)</f>
        <v>0</v>
      </c>
      <c r="AE151" s="35">
        <f>IF(AQ151="7",BI151,0)</f>
        <v>0</v>
      </c>
      <c r="AF151" s="35">
        <f>IF(AQ151="2",BH151,0)</f>
        <v>0</v>
      </c>
      <c r="AG151" s="35">
        <f>IF(AQ151="2",BI151,0)</f>
        <v>0</v>
      </c>
      <c r="AH151" s="35">
        <f>IF(AQ151="0",BJ151,0)</f>
        <v>0</v>
      </c>
      <c r="AI151" s="12" t="s">
        <v>57</v>
      </c>
      <c r="AJ151" s="35">
        <f>IF(AN151=0,L151,0)</f>
        <v>0</v>
      </c>
      <c r="AK151" s="35">
        <f>IF(AN151=12,L151,0)</f>
        <v>0</v>
      </c>
      <c r="AL151" s="35">
        <f>IF(AN151=21,L151,0)</f>
        <v>0</v>
      </c>
      <c r="AN151" s="35">
        <v>21</v>
      </c>
      <c r="AO151" s="35">
        <f>H151*1</f>
        <v>0</v>
      </c>
      <c r="AP151" s="35">
        <f>H151*(1-1)</f>
        <v>0</v>
      </c>
      <c r="AQ151" s="36" t="s">
        <v>326</v>
      </c>
      <c r="AV151" s="35">
        <f>AW151+AX151</f>
        <v>0</v>
      </c>
      <c r="AW151" s="35">
        <f>G151*AO151</f>
        <v>0</v>
      </c>
      <c r="AX151" s="35">
        <f>G151*AP151</f>
        <v>0</v>
      </c>
      <c r="AY151" s="36" t="s">
        <v>327</v>
      </c>
      <c r="AZ151" s="36" t="s">
        <v>328</v>
      </c>
      <c r="BA151" s="12" t="s">
        <v>69</v>
      </c>
      <c r="BC151" s="35">
        <f>AW151+AX151</f>
        <v>0</v>
      </c>
      <c r="BD151" s="35">
        <f>H151/(100-BE151)*100</f>
        <v>0</v>
      </c>
      <c r="BE151" s="35">
        <v>0</v>
      </c>
      <c r="BF151" s="35">
        <f>O151</f>
        <v>0.14779800000000001</v>
      </c>
      <c r="BH151" s="35">
        <f>G151*AO151</f>
        <v>0</v>
      </c>
      <c r="BI151" s="35">
        <f>G151*AP151</f>
        <v>0</v>
      </c>
      <c r="BJ151" s="35">
        <f>G151*H151</f>
        <v>0</v>
      </c>
      <c r="BK151" s="35"/>
      <c r="BL151" s="35"/>
      <c r="BW151" s="35" t="str">
        <f>I151</f>
        <v>21</v>
      </c>
      <c r="BX151" s="4" t="s">
        <v>351</v>
      </c>
    </row>
    <row r="152" spans="1:76" ht="14.6" x14ac:dyDescent="0.4">
      <c r="A152" s="38"/>
      <c r="D152" s="39" t="s">
        <v>73</v>
      </c>
      <c r="E152" s="40" t="s">
        <v>56</v>
      </c>
      <c r="G152" s="41">
        <v>3</v>
      </c>
      <c r="P152" s="42"/>
    </row>
    <row r="153" spans="1:76" ht="14.6" x14ac:dyDescent="0.4">
      <c r="A153" s="38"/>
      <c r="D153" s="39" t="s">
        <v>352</v>
      </c>
      <c r="E153" s="40" t="s">
        <v>56</v>
      </c>
      <c r="G153" s="41">
        <v>0.06</v>
      </c>
      <c r="P153" s="42"/>
    </row>
    <row r="154" spans="1:76" ht="14.6" x14ac:dyDescent="0.4">
      <c r="A154" s="2" t="s">
        <v>353</v>
      </c>
      <c r="B154" s="3" t="s">
        <v>57</v>
      </c>
      <c r="C154" s="3" t="s">
        <v>354</v>
      </c>
      <c r="D154" s="91" t="s">
        <v>355</v>
      </c>
      <c r="E154" s="86"/>
      <c r="F154" s="3" t="s">
        <v>64</v>
      </c>
      <c r="G154" s="35">
        <v>13.31</v>
      </c>
      <c r="H154" s="185"/>
      <c r="I154" s="36" t="s">
        <v>65</v>
      </c>
      <c r="J154" s="35">
        <f>G154*AO154</f>
        <v>0</v>
      </c>
      <c r="K154" s="35">
        <f>G154*AP154</f>
        <v>0</v>
      </c>
      <c r="L154" s="35">
        <f>G154*H154</f>
        <v>0</v>
      </c>
      <c r="M154" s="35">
        <f>L154*(1+BW154/100)</f>
        <v>0</v>
      </c>
      <c r="N154" s="35">
        <v>0.17599999999999999</v>
      </c>
      <c r="O154" s="35">
        <f>G154*N154</f>
        <v>2.3425599999999998</v>
      </c>
      <c r="P154" s="37" t="s">
        <v>66</v>
      </c>
      <c r="Z154" s="35">
        <f>IF(AQ154="5",BJ154,0)</f>
        <v>0</v>
      </c>
      <c r="AB154" s="35">
        <f>IF(AQ154="1",BH154,0)</f>
        <v>0</v>
      </c>
      <c r="AC154" s="35">
        <f>IF(AQ154="1",BI154,0)</f>
        <v>0</v>
      </c>
      <c r="AD154" s="35">
        <f>IF(AQ154="7",BH154,0)</f>
        <v>0</v>
      </c>
      <c r="AE154" s="35">
        <f>IF(AQ154="7",BI154,0)</f>
        <v>0</v>
      </c>
      <c r="AF154" s="35">
        <f>IF(AQ154="2",BH154,0)</f>
        <v>0</v>
      </c>
      <c r="AG154" s="35">
        <f>IF(AQ154="2",BI154,0)</f>
        <v>0</v>
      </c>
      <c r="AH154" s="35">
        <f>IF(AQ154="0",BJ154,0)</f>
        <v>0</v>
      </c>
      <c r="AI154" s="12" t="s">
        <v>57</v>
      </c>
      <c r="AJ154" s="35">
        <f>IF(AN154=0,L154,0)</f>
        <v>0</v>
      </c>
      <c r="AK154" s="35">
        <f>IF(AN154=12,L154,0)</f>
        <v>0</v>
      </c>
      <c r="AL154" s="35">
        <f>IF(AN154=21,L154,0)</f>
        <v>0</v>
      </c>
      <c r="AN154" s="35">
        <v>21</v>
      </c>
      <c r="AO154" s="35">
        <f>H154*1</f>
        <v>0</v>
      </c>
      <c r="AP154" s="35">
        <f>H154*(1-1)</f>
        <v>0</v>
      </c>
      <c r="AQ154" s="36" t="s">
        <v>326</v>
      </c>
      <c r="AV154" s="35">
        <f>AW154+AX154</f>
        <v>0</v>
      </c>
      <c r="AW154" s="35">
        <f>G154*AO154</f>
        <v>0</v>
      </c>
      <c r="AX154" s="35">
        <f>G154*AP154</f>
        <v>0</v>
      </c>
      <c r="AY154" s="36" t="s">
        <v>327</v>
      </c>
      <c r="AZ154" s="36" t="s">
        <v>328</v>
      </c>
      <c r="BA154" s="12" t="s">
        <v>69</v>
      </c>
      <c r="BC154" s="35">
        <f>AW154+AX154</f>
        <v>0</v>
      </c>
      <c r="BD154" s="35">
        <f>H154/(100-BE154)*100</f>
        <v>0</v>
      </c>
      <c r="BE154" s="35">
        <v>0</v>
      </c>
      <c r="BF154" s="35">
        <f>O154</f>
        <v>2.3425599999999998</v>
      </c>
      <c r="BH154" s="35">
        <f>G154*AO154</f>
        <v>0</v>
      </c>
      <c r="BI154" s="35">
        <f>G154*AP154</f>
        <v>0</v>
      </c>
      <c r="BJ154" s="35">
        <f>G154*H154</f>
        <v>0</v>
      </c>
      <c r="BK154" s="35"/>
      <c r="BL154" s="35"/>
      <c r="BW154" s="35" t="str">
        <f>I154</f>
        <v>21</v>
      </c>
      <c r="BX154" s="4" t="s">
        <v>355</v>
      </c>
    </row>
    <row r="155" spans="1:76" ht="14.6" x14ac:dyDescent="0.4">
      <c r="A155" s="38"/>
      <c r="D155" s="39" t="s">
        <v>356</v>
      </c>
      <c r="E155" s="40" t="s">
        <v>56</v>
      </c>
      <c r="G155" s="41">
        <v>12.1</v>
      </c>
      <c r="P155" s="42"/>
    </row>
    <row r="156" spans="1:76" ht="14.6" x14ac:dyDescent="0.4">
      <c r="A156" s="38"/>
      <c r="D156" s="39" t="s">
        <v>357</v>
      </c>
      <c r="E156" s="40" t="s">
        <v>56</v>
      </c>
      <c r="G156" s="41">
        <v>1.21</v>
      </c>
      <c r="P156" s="42"/>
    </row>
    <row r="157" spans="1:76" ht="14.6" x14ac:dyDescent="0.4">
      <c r="A157" s="2" t="s">
        <v>358</v>
      </c>
      <c r="B157" s="3" t="s">
        <v>57</v>
      </c>
      <c r="C157" s="3" t="s">
        <v>359</v>
      </c>
      <c r="D157" s="91" t="s">
        <v>360</v>
      </c>
      <c r="E157" s="86"/>
      <c r="F157" s="3" t="s">
        <v>64</v>
      </c>
      <c r="G157" s="35">
        <v>7.26</v>
      </c>
      <c r="H157" s="185"/>
      <c r="I157" s="36" t="s">
        <v>65</v>
      </c>
      <c r="J157" s="35">
        <f>G157*AO157</f>
        <v>0</v>
      </c>
      <c r="K157" s="35">
        <f>G157*AP157</f>
        <v>0</v>
      </c>
      <c r="L157" s="35">
        <f>G157*H157</f>
        <v>0</v>
      </c>
      <c r="M157" s="35">
        <f>L157*(1+BW157/100)</f>
        <v>0</v>
      </c>
      <c r="N157" s="35">
        <v>0.152</v>
      </c>
      <c r="O157" s="35">
        <f>G157*N157</f>
        <v>1.1035199999999998</v>
      </c>
      <c r="P157" s="37" t="s">
        <v>66</v>
      </c>
      <c r="Z157" s="35">
        <f>IF(AQ157="5",BJ157,0)</f>
        <v>0</v>
      </c>
      <c r="AB157" s="35">
        <f>IF(AQ157="1",BH157,0)</f>
        <v>0</v>
      </c>
      <c r="AC157" s="35">
        <f>IF(AQ157="1",BI157,0)</f>
        <v>0</v>
      </c>
      <c r="AD157" s="35">
        <f>IF(AQ157="7",BH157,0)</f>
        <v>0</v>
      </c>
      <c r="AE157" s="35">
        <f>IF(AQ157="7",BI157,0)</f>
        <v>0</v>
      </c>
      <c r="AF157" s="35">
        <f>IF(AQ157="2",BH157,0)</f>
        <v>0</v>
      </c>
      <c r="AG157" s="35">
        <f>IF(AQ157="2",BI157,0)</f>
        <v>0</v>
      </c>
      <c r="AH157" s="35">
        <f>IF(AQ157="0",BJ157,0)</f>
        <v>0</v>
      </c>
      <c r="AI157" s="12" t="s">
        <v>57</v>
      </c>
      <c r="AJ157" s="35">
        <f>IF(AN157=0,L157,0)</f>
        <v>0</v>
      </c>
      <c r="AK157" s="35">
        <f>IF(AN157=12,L157,0)</f>
        <v>0</v>
      </c>
      <c r="AL157" s="35">
        <f>IF(AN157=21,L157,0)</f>
        <v>0</v>
      </c>
      <c r="AN157" s="35">
        <v>21</v>
      </c>
      <c r="AO157" s="35">
        <f>H157*1</f>
        <v>0</v>
      </c>
      <c r="AP157" s="35">
        <f>H157*(1-1)</f>
        <v>0</v>
      </c>
      <c r="AQ157" s="36" t="s">
        <v>326</v>
      </c>
      <c r="AV157" s="35">
        <f>AW157+AX157</f>
        <v>0</v>
      </c>
      <c r="AW157" s="35">
        <f>G157*AO157</f>
        <v>0</v>
      </c>
      <c r="AX157" s="35">
        <f>G157*AP157</f>
        <v>0</v>
      </c>
      <c r="AY157" s="36" t="s">
        <v>327</v>
      </c>
      <c r="AZ157" s="36" t="s">
        <v>328</v>
      </c>
      <c r="BA157" s="12" t="s">
        <v>69</v>
      </c>
      <c r="BC157" s="35">
        <f>AW157+AX157</f>
        <v>0</v>
      </c>
      <c r="BD157" s="35">
        <f>H157/(100-BE157)*100</f>
        <v>0</v>
      </c>
      <c r="BE157" s="35">
        <v>0</v>
      </c>
      <c r="BF157" s="35">
        <f>O157</f>
        <v>1.1035199999999998</v>
      </c>
      <c r="BH157" s="35">
        <f>G157*AO157</f>
        <v>0</v>
      </c>
      <c r="BI157" s="35">
        <f>G157*AP157</f>
        <v>0</v>
      </c>
      <c r="BJ157" s="35">
        <f>G157*H157</f>
        <v>0</v>
      </c>
      <c r="BK157" s="35"/>
      <c r="BL157" s="35"/>
      <c r="BW157" s="35" t="str">
        <f>I157</f>
        <v>21</v>
      </c>
      <c r="BX157" s="4" t="s">
        <v>360</v>
      </c>
    </row>
    <row r="158" spans="1:76" ht="14.6" x14ac:dyDescent="0.4">
      <c r="A158" s="38"/>
      <c r="D158" s="39" t="s">
        <v>361</v>
      </c>
      <c r="E158" s="40" t="s">
        <v>56</v>
      </c>
      <c r="G158" s="41">
        <v>6.6</v>
      </c>
      <c r="P158" s="42"/>
    </row>
    <row r="159" spans="1:76" ht="14.6" x14ac:dyDescent="0.4">
      <c r="A159" s="38"/>
      <c r="D159" s="39" t="s">
        <v>362</v>
      </c>
      <c r="E159" s="40" t="s">
        <v>56</v>
      </c>
      <c r="G159" s="41">
        <v>0.66</v>
      </c>
      <c r="P159" s="42"/>
    </row>
    <row r="160" spans="1:76" ht="14.6" x14ac:dyDescent="0.4">
      <c r="A160" s="2" t="s">
        <v>363</v>
      </c>
      <c r="B160" s="3" t="s">
        <v>57</v>
      </c>
      <c r="C160" s="3" t="s">
        <v>364</v>
      </c>
      <c r="D160" s="91" t="s">
        <v>365</v>
      </c>
      <c r="E160" s="86"/>
      <c r="F160" s="3" t="s">
        <v>64</v>
      </c>
      <c r="G160" s="35">
        <v>5.83</v>
      </c>
      <c r="H160" s="185"/>
      <c r="I160" s="36" t="s">
        <v>65</v>
      </c>
      <c r="J160" s="35">
        <f>G160*AO160</f>
        <v>0</v>
      </c>
      <c r="K160" s="35">
        <f>G160*AP160</f>
        <v>0</v>
      </c>
      <c r="L160" s="35">
        <f>G160*H160</f>
        <v>0</v>
      </c>
      <c r="M160" s="35">
        <f>L160*(1+BW160/100)</f>
        <v>0</v>
      </c>
      <c r="N160" s="35">
        <v>0.13600000000000001</v>
      </c>
      <c r="O160" s="35">
        <f>G160*N160</f>
        <v>0.79288000000000003</v>
      </c>
      <c r="P160" s="37" t="s">
        <v>66</v>
      </c>
      <c r="Z160" s="35">
        <f>IF(AQ160="5",BJ160,0)</f>
        <v>0</v>
      </c>
      <c r="AB160" s="35">
        <f>IF(AQ160="1",BH160,0)</f>
        <v>0</v>
      </c>
      <c r="AC160" s="35">
        <f>IF(AQ160="1",BI160,0)</f>
        <v>0</v>
      </c>
      <c r="AD160" s="35">
        <f>IF(AQ160="7",BH160,0)</f>
        <v>0</v>
      </c>
      <c r="AE160" s="35">
        <f>IF(AQ160="7",BI160,0)</f>
        <v>0</v>
      </c>
      <c r="AF160" s="35">
        <f>IF(AQ160="2",BH160,0)</f>
        <v>0</v>
      </c>
      <c r="AG160" s="35">
        <f>IF(AQ160="2",BI160,0)</f>
        <v>0</v>
      </c>
      <c r="AH160" s="35">
        <f>IF(AQ160="0",BJ160,0)</f>
        <v>0</v>
      </c>
      <c r="AI160" s="12" t="s">
        <v>57</v>
      </c>
      <c r="AJ160" s="35">
        <f>IF(AN160=0,L160,0)</f>
        <v>0</v>
      </c>
      <c r="AK160" s="35">
        <f>IF(AN160=12,L160,0)</f>
        <v>0</v>
      </c>
      <c r="AL160" s="35">
        <f>IF(AN160=21,L160,0)</f>
        <v>0</v>
      </c>
      <c r="AN160" s="35">
        <v>21</v>
      </c>
      <c r="AO160" s="35">
        <f>H160*1</f>
        <v>0</v>
      </c>
      <c r="AP160" s="35">
        <f>H160*(1-1)</f>
        <v>0</v>
      </c>
      <c r="AQ160" s="36" t="s">
        <v>326</v>
      </c>
      <c r="AV160" s="35">
        <f>AW160+AX160</f>
        <v>0</v>
      </c>
      <c r="AW160" s="35">
        <f>G160*AO160</f>
        <v>0</v>
      </c>
      <c r="AX160" s="35">
        <f>G160*AP160</f>
        <v>0</v>
      </c>
      <c r="AY160" s="36" t="s">
        <v>327</v>
      </c>
      <c r="AZ160" s="36" t="s">
        <v>328</v>
      </c>
      <c r="BA160" s="12" t="s">
        <v>69</v>
      </c>
      <c r="BC160" s="35">
        <f>AW160+AX160</f>
        <v>0</v>
      </c>
      <c r="BD160" s="35">
        <f>H160/(100-BE160)*100</f>
        <v>0</v>
      </c>
      <c r="BE160" s="35">
        <v>0</v>
      </c>
      <c r="BF160" s="35">
        <f>O160</f>
        <v>0.79288000000000003</v>
      </c>
      <c r="BH160" s="35">
        <f>G160*AO160</f>
        <v>0</v>
      </c>
      <c r="BI160" s="35">
        <f>G160*AP160</f>
        <v>0</v>
      </c>
      <c r="BJ160" s="35">
        <f>G160*H160</f>
        <v>0</v>
      </c>
      <c r="BK160" s="35"/>
      <c r="BL160" s="35"/>
      <c r="BW160" s="35" t="str">
        <f>I160</f>
        <v>21</v>
      </c>
      <c r="BX160" s="4" t="s">
        <v>365</v>
      </c>
    </row>
    <row r="161" spans="1:76" ht="14.6" x14ac:dyDescent="0.4">
      <c r="A161" s="38"/>
      <c r="D161" s="39" t="s">
        <v>366</v>
      </c>
      <c r="E161" s="40" t="s">
        <v>56</v>
      </c>
      <c r="G161" s="41">
        <v>5.3</v>
      </c>
      <c r="P161" s="42"/>
    </row>
    <row r="162" spans="1:76" ht="14.6" x14ac:dyDescent="0.4">
      <c r="A162" s="38"/>
      <c r="D162" s="39" t="s">
        <v>367</v>
      </c>
      <c r="E162" s="40" t="s">
        <v>56</v>
      </c>
      <c r="G162" s="41">
        <v>0.53</v>
      </c>
      <c r="P162" s="42"/>
    </row>
    <row r="163" spans="1:76" ht="13.5" customHeight="1" x14ac:dyDescent="0.4">
      <c r="A163" s="38"/>
      <c r="C163" s="44" t="s">
        <v>139</v>
      </c>
      <c r="D163" s="114" t="s">
        <v>368</v>
      </c>
      <c r="E163" s="115"/>
      <c r="F163" s="115"/>
      <c r="G163" s="115"/>
      <c r="H163" s="115"/>
      <c r="I163" s="115"/>
      <c r="J163" s="115"/>
      <c r="K163" s="115"/>
      <c r="L163" s="115"/>
      <c r="M163" s="115"/>
      <c r="N163" s="115"/>
      <c r="O163" s="115"/>
      <c r="P163" s="116"/>
    </row>
    <row r="164" spans="1:76" ht="14.6" x14ac:dyDescent="0.4">
      <c r="A164" s="2" t="s">
        <v>369</v>
      </c>
      <c r="B164" s="3" t="s">
        <v>57</v>
      </c>
      <c r="C164" s="3" t="s">
        <v>370</v>
      </c>
      <c r="D164" s="91" t="s">
        <v>371</v>
      </c>
      <c r="E164" s="86"/>
      <c r="F164" s="3" t="s">
        <v>235</v>
      </c>
      <c r="G164" s="35">
        <v>6113.18</v>
      </c>
      <c r="H164" s="185"/>
      <c r="I164" s="36" t="s">
        <v>65</v>
      </c>
      <c r="J164" s="35">
        <f>G164*AO164</f>
        <v>0</v>
      </c>
      <c r="K164" s="35">
        <f>G164*AP164</f>
        <v>0</v>
      </c>
      <c r="L164" s="35">
        <f>G164*H164</f>
        <v>0</v>
      </c>
      <c r="M164" s="35">
        <f>L164*(1+BW164/100)</f>
        <v>0</v>
      </c>
      <c r="N164" s="35">
        <v>8.9999999999999993E-3</v>
      </c>
      <c r="O164" s="35">
        <f>G164*N164</f>
        <v>55.018619999999999</v>
      </c>
      <c r="P164" s="37" t="s">
        <v>66</v>
      </c>
      <c r="Z164" s="35">
        <f>IF(AQ164="5",BJ164,0)</f>
        <v>0</v>
      </c>
      <c r="AB164" s="35">
        <f>IF(AQ164="1",BH164,0)</f>
        <v>0</v>
      </c>
      <c r="AC164" s="35">
        <f>IF(AQ164="1",BI164,0)</f>
        <v>0</v>
      </c>
      <c r="AD164" s="35">
        <f>IF(AQ164="7",BH164,0)</f>
        <v>0</v>
      </c>
      <c r="AE164" s="35">
        <f>IF(AQ164="7",BI164,0)</f>
        <v>0</v>
      </c>
      <c r="AF164" s="35">
        <f>IF(AQ164="2",BH164,0)</f>
        <v>0</v>
      </c>
      <c r="AG164" s="35">
        <f>IF(AQ164="2",BI164,0)</f>
        <v>0</v>
      </c>
      <c r="AH164" s="35">
        <f>IF(AQ164="0",BJ164,0)</f>
        <v>0</v>
      </c>
      <c r="AI164" s="12" t="s">
        <v>57</v>
      </c>
      <c r="AJ164" s="35">
        <f>IF(AN164=0,L164,0)</f>
        <v>0</v>
      </c>
      <c r="AK164" s="35">
        <f>IF(AN164=12,L164,0)</f>
        <v>0</v>
      </c>
      <c r="AL164" s="35">
        <f>IF(AN164=21,L164,0)</f>
        <v>0</v>
      </c>
      <c r="AN164" s="35">
        <v>21</v>
      </c>
      <c r="AO164" s="35">
        <f>H164*1</f>
        <v>0</v>
      </c>
      <c r="AP164" s="35">
        <f>H164*(1-1)</f>
        <v>0</v>
      </c>
      <c r="AQ164" s="36" t="s">
        <v>326</v>
      </c>
      <c r="AV164" s="35">
        <f>AW164+AX164</f>
        <v>0</v>
      </c>
      <c r="AW164" s="35">
        <f>G164*AO164</f>
        <v>0</v>
      </c>
      <c r="AX164" s="35">
        <f>G164*AP164</f>
        <v>0</v>
      </c>
      <c r="AY164" s="36" t="s">
        <v>327</v>
      </c>
      <c r="AZ164" s="36" t="s">
        <v>328</v>
      </c>
      <c r="BA164" s="12" t="s">
        <v>69</v>
      </c>
      <c r="BC164" s="35">
        <f>AW164+AX164</f>
        <v>0</v>
      </c>
      <c r="BD164" s="35">
        <f>H164/(100-BE164)*100</f>
        <v>0</v>
      </c>
      <c r="BE164" s="35">
        <v>0</v>
      </c>
      <c r="BF164" s="35">
        <f>O164</f>
        <v>55.018619999999999</v>
      </c>
      <c r="BH164" s="35">
        <f>G164*AO164</f>
        <v>0</v>
      </c>
      <c r="BI164" s="35">
        <f>G164*AP164</f>
        <v>0</v>
      </c>
      <c r="BJ164" s="35">
        <f>G164*H164</f>
        <v>0</v>
      </c>
      <c r="BK164" s="35"/>
      <c r="BL164" s="35"/>
      <c r="BW164" s="35" t="str">
        <f>I164</f>
        <v>21</v>
      </c>
      <c r="BX164" s="4" t="s">
        <v>371</v>
      </c>
    </row>
    <row r="165" spans="1:76" ht="14.6" x14ac:dyDescent="0.4">
      <c r="A165" s="38"/>
      <c r="D165" s="39" t="s">
        <v>372</v>
      </c>
      <c r="E165" s="40" t="s">
        <v>56</v>
      </c>
      <c r="G165" s="41">
        <v>5822.08</v>
      </c>
      <c r="P165" s="42"/>
    </row>
    <row r="166" spans="1:76" ht="14.6" x14ac:dyDescent="0.4">
      <c r="A166" s="38"/>
      <c r="D166" s="39" t="s">
        <v>373</v>
      </c>
      <c r="E166" s="40" t="s">
        <v>56</v>
      </c>
      <c r="G166" s="41">
        <v>291.10000000000002</v>
      </c>
      <c r="P166" s="42"/>
    </row>
    <row r="167" spans="1:76" ht="14.6" x14ac:dyDescent="0.4">
      <c r="A167" s="31" t="s">
        <v>56</v>
      </c>
      <c r="B167" s="32" t="s">
        <v>374</v>
      </c>
      <c r="C167" s="32" t="s">
        <v>56</v>
      </c>
      <c r="D167" s="109" t="s">
        <v>375</v>
      </c>
      <c r="E167" s="110"/>
      <c r="F167" s="33" t="s">
        <v>4</v>
      </c>
      <c r="G167" s="33" t="s">
        <v>4</v>
      </c>
      <c r="H167" s="33" t="s">
        <v>4</v>
      </c>
      <c r="I167" s="33" t="s">
        <v>4</v>
      </c>
      <c r="J167" s="1">
        <f>J168</f>
        <v>0</v>
      </c>
      <c r="K167" s="1">
        <f>K168</f>
        <v>0</v>
      </c>
      <c r="L167" s="1">
        <f>L168</f>
        <v>0</v>
      </c>
      <c r="M167" s="1">
        <f>M168</f>
        <v>0</v>
      </c>
      <c r="N167" s="12" t="s">
        <v>56</v>
      </c>
      <c r="O167" s="1">
        <f>O168</f>
        <v>0</v>
      </c>
      <c r="P167" s="34" t="s">
        <v>56</v>
      </c>
    </row>
    <row r="168" spans="1:76" ht="14.6" x14ac:dyDescent="0.4">
      <c r="A168" s="31" t="s">
        <v>56</v>
      </c>
      <c r="B168" s="32" t="s">
        <v>374</v>
      </c>
      <c r="C168" s="32" t="s">
        <v>376</v>
      </c>
      <c r="D168" s="109" t="s">
        <v>377</v>
      </c>
      <c r="E168" s="110"/>
      <c r="F168" s="33" t="s">
        <v>4</v>
      </c>
      <c r="G168" s="33" t="s">
        <v>4</v>
      </c>
      <c r="H168" s="33" t="s">
        <v>4</v>
      </c>
      <c r="I168" s="33" t="s">
        <v>4</v>
      </c>
      <c r="J168" s="1">
        <f>SUM(J169:J191)</f>
        <v>0</v>
      </c>
      <c r="K168" s="1">
        <f>SUM(K169:K191)</f>
        <v>0</v>
      </c>
      <c r="L168" s="1">
        <f>SUM(L169:L191)</f>
        <v>0</v>
      </c>
      <c r="M168" s="1">
        <f>SUM(M169:M191)</f>
        <v>0</v>
      </c>
      <c r="N168" s="12" t="s">
        <v>56</v>
      </c>
      <c r="O168" s="1">
        <f>SUM(O169:O191)</f>
        <v>0</v>
      </c>
      <c r="P168" s="34" t="s">
        <v>56</v>
      </c>
      <c r="AI168" s="12" t="s">
        <v>374</v>
      </c>
      <c r="AS168" s="1">
        <f>SUM(AJ169:AJ191)</f>
        <v>0</v>
      </c>
      <c r="AT168" s="1">
        <f>SUM(AK169:AK191)</f>
        <v>0</v>
      </c>
      <c r="AU168" s="1">
        <f>SUM(AL169:AL191)</f>
        <v>0</v>
      </c>
    </row>
    <row r="169" spans="1:76" ht="14.6" x14ac:dyDescent="0.4">
      <c r="A169" s="2" t="s">
        <v>378</v>
      </c>
      <c r="B169" s="3" t="s">
        <v>374</v>
      </c>
      <c r="C169" s="3" t="s">
        <v>379</v>
      </c>
      <c r="D169" s="91" t="s">
        <v>380</v>
      </c>
      <c r="E169" s="86"/>
      <c r="F169" s="3" t="s">
        <v>381</v>
      </c>
      <c r="G169" s="35">
        <v>1</v>
      </c>
      <c r="H169" s="185"/>
      <c r="I169" s="36" t="s">
        <v>65</v>
      </c>
      <c r="J169" s="35">
        <f>G169*AO169</f>
        <v>0</v>
      </c>
      <c r="K169" s="35">
        <f>G169*AP169</f>
        <v>0</v>
      </c>
      <c r="L169" s="35">
        <f>G169*H169</f>
        <v>0</v>
      </c>
      <c r="M169" s="35">
        <f>L169*(1+BW169/100)</f>
        <v>0</v>
      </c>
      <c r="N169" s="35">
        <v>0</v>
      </c>
      <c r="O169" s="35">
        <f>G169*N169</f>
        <v>0</v>
      </c>
      <c r="P169" s="37" t="s">
        <v>66</v>
      </c>
      <c r="Z169" s="35">
        <f>IF(AQ169="5",BJ169,0)</f>
        <v>0</v>
      </c>
      <c r="AB169" s="35">
        <f>IF(AQ169="1",BH169,0)</f>
        <v>0</v>
      </c>
      <c r="AC169" s="35">
        <f>IF(AQ169="1",BI169,0)</f>
        <v>0</v>
      </c>
      <c r="AD169" s="35">
        <f>IF(AQ169="7",BH169,0)</f>
        <v>0</v>
      </c>
      <c r="AE169" s="35">
        <f>IF(AQ169="7",BI169,0)</f>
        <v>0</v>
      </c>
      <c r="AF169" s="35">
        <f>IF(AQ169="2",BH169,0)</f>
        <v>0</v>
      </c>
      <c r="AG169" s="35">
        <f>IF(AQ169="2",BI169,0)</f>
        <v>0</v>
      </c>
      <c r="AH169" s="35">
        <f>IF(AQ169="0",BJ169,0)</f>
        <v>0</v>
      </c>
      <c r="AI169" s="12" t="s">
        <v>374</v>
      </c>
      <c r="AJ169" s="35">
        <f>IF(AN169=0,L169,0)</f>
        <v>0</v>
      </c>
      <c r="AK169" s="35">
        <f>IF(AN169=12,L169,0)</f>
        <v>0</v>
      </c>
      <c r="AL169" s="35">
        <f>IF(AN169=21,L169,0)</f>
        <v>0</v>
      </c>
      <c r="AN169" s="35">
        <v>21</v>
      </c>
      <c r="AO169" s="35">
        <f>H169*0</f>
        <v>0</v>
      </c>
      <c r="AP169" s="35">
        <f>H169*(1-0)</f>
        <v>0</v>
      </c>
      <c r="AQ169" s="36" t="s">
        <v>61</v>
      </c>
      <c r="AV169" s="35">
        <f>AW169+AX169</f>
        <v>0</v>
      </c>
      <c r="AW169" s="35">
        <f>G169*AO169</f>
        <v>0</v>
      </c>
      <c r="AX169" s="35">
        <f>G169*AP169</f>
        <v>0</v>
      </c>
      <c r="AY169" s="36" t="s">
        <v>382</v>
      </c>
      <c r="AZ169" s="36" t="s">
        <v>383</v>
      </c>
      <c r="BA169" s="12" t="s">
        <v>384</v>
      </c>
      <c r="BC169" s="35">
        <f>AW169+AX169</f>
        <v>0</v>
      </c>
      <c r="BD169" s="35">
        <f>H169/(100-BE169)*100</f>
        <v>0</v>
      </c>
      <c r="BE169" s="35">
        <v>0</v>
      </c>
      <c r="BF169" s="35">
        <f>O169</f>
        <v>0</v>
      </c>
      <c r="BH169" s="35">
        <f>G169*AO169</f>
        <v>0</v>
      </c>
      <c r="BI169" s="35">
        <f>G169*AP169</f>
        <v>0</v>
      </c>
      <c r="BJ169" s="35">
        <f>G169*H169</f>
        <v>0</v>
      </c>
      <c r="BK169" s="35"/>
      <c r="BL169" s="35"/>
      <c r="BW169" s="35" t="str">
        <f>I169</f>
        <v>21</v>
      </c>
      <c r="BX169" s="4" t="s">
        <v>380</v>
      </c>
    </row>
    <row r="170" spans="1:76" ht="67.5" customHeight="1" x14ac:dyDescent="0.4">
      <c r="A170" s="38"/>
      <c r="C170" s="44" t="s">
        <v>139</v>
      </c>
      <c r="D170" s="114" t="s">
        <v>385</v>
      </c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6"/>
    </row>
    <row r="171" spans="1:76" ht="14.6" x14ac:dyDescent="0.4">
      <c r="A171" s="2" t="s">
        <v>386</v>
      </c>
      <c r="B171" s="3" t="s">
        <v>374</v>
      </c>
      <c r="C171" s="3" t="s">
        <v>379</v>
      </c>
      <c r="D171" s="91" t="s">
        <v>387</v>
      </c>
      <c r="E171" s="86"/>
      <c r="F171" s="3" t="s">
        <v>381</v>
      </c>
      <c r="G171" s="35">
        <v>1</v>
      </c>
      <c r="H171" s="185"/>
      <c r="I171" s="36" t="s">
        <v>65</v>
      </c>
      <c r="J171" s="35">
        <f>G171*AO171</f>
        <v>0</v>
      </c>
      <c r="K171" s="35">
        <f>G171*AP171</f>
        <v>0</v>
      </c>
      <c r="L171" s="35">
        <f>G171*H171</f>
        <v>0</v>
      </c>
      <c r="M171" s="35">
        <f>L171*(1+BW171/100)</f>
        <v>0</v>
      </c>
      <c r="N171" s="35">
        <v>0</v>
      </c>
      <c r="O171" s="35">
        <f>G171*N171</f>
        <v>0</v>
      </c>
      <c r="P171" s="37" t="s">
        <v>66</v>
      </c>
      <c r="Z171" s="35">
        <f>IF(AQ171="5",BJ171,0)</f>
        <v>0</v>
      </c>
      <c r="AB171" s="35">
        <f>IF(AQ171="1",BH171,0)</f>
        <v>0</v>
      </c>
      <c r="AC171" s="35">
        <f>IF(AQ171="1",BI171,0)</f>
        <v>0</v>
      </c>
      <c r="AD171" s="35">
        <f>IF(AQ171="7",BH171,0)</f>
        <v>0</v>
      </c>
      <c r="AE171" s="35">
        <f>IF(AQ171="7",BI171,0)</f>
        <v>0</v>
      </c>
      <c r="AF171" s="35">
        <f>IF(AQ171="2",BH171,0)</f>
        <v>0</v>
      </c>
      <c r="AG171" s="35">
        <f>IF(AQ171="2",BI171,0)</f>
        <v>0</v>
      </c>
      <c r="AH171" s="35">
        <f>IF(AQ171="0",BJ171,0)</f>
        <v>0</v>
      </c>
      <c r="AI171" s="12" t="s">
        <v>374</v>
      </c>
      <c r="AJ171" s="35">
        <f>IF(AN171=0,L171,0)</f>
        <v>0</v>
      </c>
      <c r="AK171" s="35">
        <f>IF(AN171=12,L171,0)</f>
        <v>0</v>
      </c>
      <c r="AL171" s="35">
        <f>IF(AN171=21,L171,0)</f>
        <v>0</v>
      </c>
      <c r="AN171" s="35">
        <v>21</v>
      </c>
      <c r="AO171" s="35">
        <f>H171*0</f>
        <v>0</v>
      </c>
      <c r="AP171" s="35">
        <f>H171*(1-0)</f>
        <v>0</v>
      </c>
      <c r="AQ171" s="36" t="s">
        <v>61</v>
      </c>
      <c r="AV171" s="35">
        <f>AW171+AX171</f>
        <v>0</v>
      </c>
      <c r="AW171" s="35">
        <f>G171*AO171</f>
        <v>0</v>
      </c>
      <c r="AX171" s="35">
        <f>G171*AP171</f>
        <v>0</v>
      </c>
      <c r="AY171" s="36" t="s">
        <v>382</v>
      </c>
      <c r="AZ171" s="36" t="s">
        <v>383</v>
      </c>
      <c r="BA171" s="12" t="s">
        <v>384</v>
      </c>
      <c r="BC171" s="35">
        <f>AW171+AX171</f>
        <v>0</v>
      </c>
      <c r="BD171" s="35">
        <f>H171/(100-BE171)*100</f>
        <v>0</v>
      </c>
      <c r="BE171" s="35">
        <v>0</v>
      </c>
      <c r="BF171" s="35">
        <f>O171</f>
        <v>0</v>
      </c>
      <c r="BH171" s="35">
        <f>G171*AO171</f>
        <v>0</v>
      </c>
      <c r="BI171" s="35">
        <f>G171*AP171</f>
        <v>0</v>
      </c>
      <c r="BJ171" s="35">
        <f>G171*H171</f>
        <v>0</v>
      </c>
      <c r="BK171" s="35"/>
      <c r="BL171" s="35"/>
      <c r="BW171" s="35" t="str">
        <f>I171</f>
        <v>21</v>
      </c>
      <c r="BX171" s="4" t="s">
        <v>387</v>
      </c>
    </row>
    <row r="172" spans="1:76" ht="13.5" customHeight="1" x14ac:dyDescent="0.4">
      <c r="A172" s="38"/>
      <c r="C172" s="44" t="s">
        <v>139</v>
      </c>
      <c r="D172" s="114" t="s">
        <v>388</v>
      </c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6"/>
    </row>
    <row r="173" spans="1:76" ht="14.6" x14ac:dyDescent="0.4">
      <c r="A173" s="2" t="s">
        <v>389</v>
      </c>
      <c r="B173" s="3" t="s">
        <v>374</v>
      </c>
      <c r="C173" s="3" t="s">
        <v>379</v>
      </c>
      <c r="D173" s="91" t="s">
        <v>390</v>
      </c>
      <c r="E173" s="86"/>
      <c r="F173" s="3" t="s">
        <v>381</v>
      </c>
      <c r="G173" s="35">
        <v>1</v>
      </c>
      <c r="H173" s="185"/>
      <c r="I173" s="36" t="s">
        <v>65</v>
      </c>
      <c r="J173" s="35">
        <f>G173*AO173</f>
        <v>0</v>
      </c>
      <c r="K173" s="35">
        <f>G173*AP173</f>
        <v>0</v>
      </c>
      <c r="L173" s="35">
        <f>G173*H173</f>
        <v>0</v>
      </c>
      <c r="M173" s="35">
        <f>L173*(1+BW173/100)</f>
        <v>0</v>
      </c>
      <c r="N173" s="35">
        <v>0</v>
      </c>
      <c r="O173" s="35">
        <f>G173*N173</f>
        <v>0</v>
      </c>
      <c r="P173" s="37" t="s">
        <v>66</v>
      </c>
      <c r="Z173" s="35">
        <f>IF(AQ173="5",BJ173,0)</f>
        <v>0</v>
      </c>
      <c r="AB173" s="35">
        <f>IF(AQ173="1",BH173,0)</f>
        <v>0</v>
      </c>
      <c r="AC173" s="35">
        <f>IF(AQ173="1",BI173,0)</f>
        <v>0</v>
      </c>
      <c r="AD173" s="35">
        <f>IF(AQ173="7",BH173,0)</f>
        <v>0</v>
      </c>
      <c r="AE173" s="35">
        <f>IF(AQ173="7",BI173,0)</f>
        <v>0</v>
      </c>
      <c r="AF173" s="35">
        <f>IF(AQ173="2",BH173,0)</f>
        <v>0</v>
      </c>
      <c r="AG173" s="35">
        <f>IF(AQ173="2",BI173,0)</f>
        <v>0</v>
      </c>
      <c r="AH173" s="35">
        <f>IF(AQ173="0",BJ173,0)</f>
        <v>0</v>
      </c>
      <c r="AI173" s="12" t="s">
        <v>374</v>
      </c>
      <c r="AJ173" s="35">
        <f>IF(AN173=0,L173,0)</f>
        <v>0</v>
      </c>
      <c r="AK173" s="35">
        <f>IF(AN173=12,L173,0)</f>
        <v>0</v>
      </c>
      <c r="AL173" s="35">
        <f>IF(AN173=21,L173,0)</f>
        <v>0</v>
      </c>
      <c r="AN173" s="35">
        <v>21</v>
      </c>
      <c r="AO173" s="35">
        <f>H173*0</f>
        <v>0</v>
      </c>
      <c r="AP173" s="35">
        <f>H173*(1-0)</f>
        <v>0</v>
      </c>
      <c r="AQ173" s="36" t="s">
        <v>61</v>
      </c>
      <c r="AV173" s="35">
        <f>AW173+AX173</f>
        <v>0</v>
      </c>
      <c r="AW173" s="35">
        <f>G173*AO173</f>
        <v>0</v>
      </c>
      <c r="AX173" s="35">
        <f>G173*AP173</f>
        <v>0</v>
      </c>
      <c r="AY173" s="36" t="s">
        <v>382</v>
      </c>
      <c r="AZ173" s="36" t="s">
        <v>383</v>
      </c>
      <c r="BA173" s="12" t="s">
        <v>384</v>
      </c>
      <c r="BC173" s="35">
        <f>AW173+AX173</f>
        <v>0</v>
      </c>
      <c r="BD173" s="35">
        <f>H173/(100-BE173)*100</f>
        <v>0</v>
      </c>
      <c r="BE173" s="35">
        <v>0</v>
      </c>
      <c r="BF173" s="35">
        <f>O173</f>
        <v>0</v>
      </c>
      <c r="BH173" s="35">
        <f>G173*AO173</f>
        <v>0</v>
      </c>
      <c r="BI173" s="35">
        <f>G173*AP173</f>
        <v>0</v>
      </c>
      <c r="BJ173" s="35">
        <f>G173*H173</f>
        <v>0</v>
      </c>
      <c r="BK173" s="35"/>
      <c r="BL173" s="35"/>
      <c r="BW173" s="35" t="str">
        <f>I173</f>
        <v>21</v>
      </c>
      <c r="BX173" s="4" t="s">
        <v>390</v>
      </c>
    </row>
    <row r="174" spans="1:76" ht="40.5" customHeight="1" x14ac:dyDescent="0.4">
      <c r="A174" s="38"/>
      <c r="C174" s="44" t="s">
        <v>139</v>
      </c>
      <c r="D174" s="114" t="s">
        <v>391</v>
      </c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6"/>
    </row>
    <row r="175" spans="1:76" ht="14.6" x14ac:dyDescent="0.4">
      <c r="A175" s="2" t="s">
        <v>392</v>
      </c>
      <c r="B175" s="3" t="s">
        <v>374</v>
      </c>
      <c r="C175" s="3" t="s">
        <v>379</v>
      </c>
      <c r="D175" s="91" t="s">
        <v>393</v>
      </c>
      <c r="E175" s="86"/>
      <c r="F175" s="3" t="s">
        <v>381</v>
      </c>
      <c r="G175" s="35">
        <v>1</v>
      </c>
      <c r="H175" s="185"/>
      <c r="I175" s="36" t="s">
        <v>65</v>
      </c>
      <c r="J175" s="35">
        <f>G175*AO175</f>
        <v>0</v>
      </c>
      <c r="K175" s="35">
        <f>G175*AP175</f>
        <v>0</v>
      </c>
      <c r="L175" s="35">
        <f>G175*H175</f>
        <v>0</v>
      </c>
      <c r="M175" s="35">
        <f>L175*(1+BW175/100)</f>
        <v>0</v>
      </c>
      <c r="N175" s="35">
        <v>0</v>
      </c>
      <c r="O175" s="35">
        <f>G175*N175</f>
        <v>0</v>
      </c>
      <c r="P175" s="37" t="s">
        <v>66</v>
      </c>
      <c r="Z175" s="35">
        <f>IF(AQ175="5",BJ175,0)</f>
        <v>0</v>
      </c>
      <c r="AB175" s="35">
        <f>IF(AQ175="1",BH175,0)</f>
        <v>0</v>
      </c>
      <c r="AC175" s="35">
        <f>IF(AQ175="1",BI175,0)</f>
        <v>0</v>
      </c>
      <c r="AD175" s="35">
        <f>IF(AQ175="7",BH175,0)</f>
        <v>0</v>
      </c>
      <c r="AE175" s="35">
        <f>IF(AQ175="7",BI175,0)</f>
        <v>0</v>
      </c>
      <c r="AF175" s="35">
        <f>IF(AQ175="2",BH175,0)</f>
        <v>0</v>
      </c>
      <c r="AG175" s="35">
        <f>IF(AQ175="2",BI175,0)</f>
        <v>0</v>
      </c>
      <c r="AH175" s="35">
        <f>IF(AQ175="0",BJ175,0)</f>
        <v>0</v>
      </c>
      <c r="AI175" s="12" t="s">
        <v>374</v>
      </c>
      <c r="AJ175" s="35">
        <f>IF(AN175=0,L175,0)</f>
        <v>0</v>
      </c>
      <c r="AK175" s="35">
        <f>IF(AN175=12,L175,0)</f>
        <v>0</v>
      </c>
      <c r="AL175" s="35">
        <f>IF(AN175=21,L175,0)</f>
        <v>0</v>
      </c>
      <c r="AN175" s="35">
        <v>21</v>
      </c>
      <c r="AO175" s="35">
        <f>H175*0</f>
        <v>0</v>
      </c>
      <c r="AP175" s="35">
        <f>H175*(1-0)</f>
        <v>0</v>
      </c>
      <c r="AQ175" s="36" t="s">
        <v>61</v>
      </c>
      <c r="AV175" s="35">
        <f>AW175+AX175</f>
        <v>0</v>
      </c>
      <c r="AW175" s="35">
        <f>G175*AO175</f>
        <v>0</v>
      </c>
      <c r="AX175" s="35">
        <f>G175*AP175</f>
        <v>0</v>
      </c>
      <c r="AY175" s="36" t="s">
        <v>382</v>
      </c>
      <c r="AZ175" s="36" t="s">
        <v>383</v>
      </c>
      <c r="BA175" s="12" t="s">
        <v>384</v>
      </c>
      <c r="BC175" s="35">
        <f>AW175+AX175</f>
        <v>0</v>
      </c>
      <c r="BD175" s="35">
        <f>H175/(100-BE175)*100</f>
        <v>0</v>
      </c>
      <c r="BE175" s="35">
        <v>0</v>
      </c>
      <c r="BF175" s="35">
        <f>O175</f>
        <v>0</v>
      </c>
      <c r="BH175" s="35">
        <f>G175*AO175</f>
        <v>0</v>
      </c>
      <c r="BI175" s="35">
        <f>G175*AP175</f>
        <v>0</v>
      </c>
      <c r="BJ175" s="35">
        <f>G175*H175</f>
        <v>0</v>
      </c>
      <c r="BK175" s="35"/>
      <c r="BL175" s="35"/>
      <c r="BW175" s="35" t="str">
        <f>I175</f>
        <v>21</v>
      </c>
      <c r="BX175" s="4" t="s">
        <v>393</v>
      </c>
    </row>
    <row r="176" spans="1:76" ht="13.5" customHeight="1" x14ac:dyDescent="0.4">
      <c r="A176" s="38"/>
      <c r="C176" s="44" t="s">
        <v>139</v>
      </c>
      <c r="D176" s="114" t="s">
        <v>394</v>
      </c>
      <c r="E176" s="115"/>
      <c r="F176" s="115"/>
      <c r="G176" s="115"/>
      <c r="H176" s="115"/>
      <c r="I176" s="115"/>
      <c r="J176" s="115"/>
      <c r="K176" s="115"/>
      <c r="L176" s="115"/>
      <c r="M176" s="115"/>
      <c r="N176" s="115"/>
      <c r="O176" s="115"/>
      <c r="P176" s="116"/>
    </row>
    <row r="177" spans="1:76" ht="14.6" x14ac:dyDescent="0.4">
      <c r="A177" s="2" t="s">
        <v>395</v>
      </c>
      <c r="B177" s="3" t="s">
        <v>374</v>
      </c>
      <c r="C177" s="3" t="s">
        <v>379</v>
      </c>
      <c r="D177" s="91" t="s">
        <v>396</v>
      </c>
      <c r="E177" s="86"/>
      <c r="F177" s="3" t="s">
        <v>381</v>
      </c>
      <c r="G177" s="35">
        <v>1</v>
      </c>
      <c r="H177" s="185"/>
      <c r="I177" s="36" t="s">
        <v>65</v>
      </c>
      <c r="J177" s="35">
        <f>G177*AO177</f>
        <v>0</v>
      </c>
      <c r="K177" s="35">
        <f>G177*AP177</f>
        <v>0</v>
      </c>
      <c r="L177" s="35">
        <f>G177*H177</f>
        <v>0</v>
      </c>
      <c r="M177" s="35">
        <f>L177*(1+BW177/100)</f>
        <v>0</v>
      </c>
      <c r="N177" s="35">
        <v>0</v>
      </c>
      <c r="O177" s="35">
        <f>G177*N177</f>
        <v>0</v>
      </c>
      <c r="P177" s="37" t="s">
        <v>66</v>
      </c>
      <c r="Z177" s="35">
        <f>IF(AQ177="5",BJ177,0)</f>
        <v>0</v>
      </c>
      <c r="AB177" s="35">
        <f>IF(AQ177="1",BH177,0)</f>
        <v>0</v>
      </c>
      <c r="AC177" s="35">
        <f>IF(AQ177="1",BI177,0)</f>
        <v>0</v>
      </c>
      <c r="AD177" s="35">
        <f>IF(AQ177="7",BH177,0)</f>
        <v>0</v>
      </c>
      <c r="AE177" s="35">
        <f>IF(AQ177="7",BI177,0)</f>
        <v>0</v>
      </c>
      <c r="AF177" s="35">
        <f>IF(AQ177="2",BH177,0)</f>
        <v>0</v>
      </c>
      <c r="AG177" s="35">
        <f>IF(AQ177="2",BI177,0)</f>
        <v>0</v>
      </c>
      <c r="AH177" s="35">
        <f>IF(AQ177="0",BJ177,0)</f>
        <v>0</v>
      </c>
      <c r="AI177" s="12" t="s">
        <v>374</v>
      </c>
      <c r="AJ177" s="35">
        <f>IF(AN177=0,L177,0)</f>
        <v>0</v>
      </c>
      <c r="AK177" s="35">
        <f>IF(AN177=12,L177,0)</f>
        <v>0</v>
      </c>
      <c r="AL177" s="35">
        <f>IF(AN177=21,L177,0)</f>
        <v>0</v>
      </c>
      <c r="AN177" s="35">
        <v>21</v>
      </c>
      <c r="AO177" s="35">
        <f>H177*0</f>
        <v>0</v>
      </c>
      <c r="AP177" s="35">
        <f>H177*(1-0)</f>
        <v>0</v>
      </c>
      <c r="AQ177" s="36" t="s">
        <v>61</v>
      </c>
      <c r="AV177" s="35">
        <f>AW177+AX177</f>
        <v>0</v>
      </c>
      <c r="AW177" s="35">
        <f>G177*AO177</f>
        <v>0</v>
      </c>
      <c r="AX177" s="35">
        <f>G177*AP177</f>
        <v>0</v>
      </c>
      <c r="AY177" s="36" t="s">
        <v>382</v>
      </c>
      <c r="AZ177" s="36" t="s">
        <v>383</v>
      </c>
      <c r="BA177" s="12" t="s">
        <v>384</v>
      </c>
      <c r="BC177" s="35">
        <f>AW177+AX177</f>
        <v>0</v>
      </c>
      <c r="BD177" s="35">
        <f>H177/(100-BE177)*100</f>
        <v>0</v>
      </c>
      <c r="BE177" s="35">
        <v>0</v>
      </c>
      <c r="BF177" s="35">
        <f>O177</f>
        <v>0</v>
      </c>
      <c r="BH177" s="35">
        <f>G177*AO177</f>
        <v>0</v>
      </c>
      <c r="BI177" s="35">
        <f>G177*AP177</f>
        <v>0</v>
      </c>
      <c r="BJ177" s="35">
        <f>G177*H177</f>
        <v>0</v>
      </c>
      <c r="BK177" s="35"/>
      <c r="BL177" s="35"/>
      <c r="BW177" s="35" t="str">
        <f>I177</f>
        <v>21</v>
      </c>
      <c r="BX177" s="4" t="s">
        <v>396</v>
      </c>
    </row>
    <row r="178" spans="1:76" ht="27" customHeight="1" x14ac:dyDescent="0.4">
      <c r="A178" s="38"/>
      <c r="C178" s="44" t="s">
        <v>139</v>
      </c>
      <c r="D178" s="114" t="s">
        <v>397</v>
      </c>
      <c r="E178" s="115"/>
      <c r="F178" s="115"/>
      <c r="G178" s="115"/>
      <c r="H178" s="115"/>
      <c r="I178" s="115"/>
      <c r="J178" s="115"/>
      <c r="K178" s="115"/>
      <c r="L178" s="115"/>
      <c r="M178" s="115"/>
      <c r="N178" s="115"/>
      <c r="O178" s="115"/>
      <c r="P178" s="116"/>
    </row>
    <row r="179" spans="1:76" ht="14.6" x14ac:dyDescent="0.4">
      <c r="A179" s="2" t="s">
        <v>398</v>
      </c>
      <c r="B179" s="3" t="s">
        <v>374</v>
      </c>
      <c r="C179" s="3" t="s">
        <v>379</v>
      </c>
      <c r="D179" s="91" t="s">
        <v>399</v>
      </c>
      <c r="E179" s="86"/>
      <c r="F179" s="3" t="s">
        <v>381</v>
      </c>
      <c r="G179" s="35">
        <v>1</v>
      </c>
      <c r="H179" s="185"/>
      <c r="I179" s="36" t="s">
        <v>65</v>
      </c>
      <c r="J179" s="35">
        <f>G179*AO179</f>
        <v>0</v>
      </c>
      <c r="K179" s="35">
        <f>G179*AP179</f>
        <v>0</v>
      </c>
      <c r="L179" s="35">
        <f>G179*H179</f>
        <v>0</v>
      </c>
      <c r="M179" s="35">
        <f>L179*(1+BW179/100)</f>
        <v>0</v>
      </c>
      <c r="N179" s="35">
        <v>0</v>
      </c>
      <c r="O179" s="35">
        <f>G179*N179</f>
        <v>0</v>
      </c>
      <c r="P179" s="37" t="s">
        <v>66</v>
      </c>
      <c r="Z179" s="35">
        <f>IF(AQ179="5",BJ179,0)</f>
        <v>0</v>
      </c>
      <c r="AB179" s="35">
        <f>IF(AQ179="1",BH179,0)</f>
        <v>0</v>
      </c>
      <c r="AC179" s="35">
        <f>IF(AQ179="1",BI179,0)</f>
        <v>0</v>
      </c>
      <c r="AD179" s="35">
        <f>IF(AQ179="7",BH179,0)</f>
        <v>0</v>
      </c>
      <c r="AE179" s="35">
        <f>IF(AQ179="7",BI179,0)</f>
        <v>0</v>
      </c>
      <c r="AF179" s="35">
        <f>IF(AQ179="2",BH179,0)</f>
        <v>0</v>
      </c>
      <c r="AG179" s="35">
        <f>IF(AQ179="2",BI179,0)</f>
        <v>0</v>
      </c>
      <c r="AH179" s="35">
        <f>IF(AQ179="0",BJ179,0)</f>
        <v>0</v>
      </c>
      <c r="AI179" s="12" t="s">
        <v>374</v>
      </c>
      <c r="AJ179" s="35">
        <f>IF(AN179=0,L179,0)</f>
        <v>0</v>
      </c>
      <c r="AK179" s="35">
        <f>IF(AN179=12,L179,0)</f>
        <v>0</v>
      </c>
      <c r="AL179" s="35">
        <f>IF(AN179=21,L179,0)</f>
        <v>0</v>
      </c>
      <c r="AN179" s="35">
        <v>21</v>
      </c>
      <c r="AO179" s="35">
        <f>H179*0</f>
        <v>0</v>
      </c>
      <c r="AP179" s="35">
        <f>H179*(1-0)</f>
        <v>0</v>
      </c>
      <c r="AQ179" s="36" t="s">
        <v>61</v>
      </c>
      <c r="AV179" s="35">
        <f>AW179+AX179</f>
        <v>0</v>
      </c>
      <c r="AW179" s="35">
        <f>G179*AO179</f>
        <v>0</v>
      </c>
      <c r="AX179" s="35">
        <f>G179*AP179</f>
        <v>0</v>
      </c>
      <c r="AY179" s="36" t="s">
        <v>382</v>
      </c>
      <c r="AZ179" s="36" t="s">
        <v>383</v>
      </c>
      <c r="BA179" s="12" t="s">
        <v>384</v>
      </c>
      <c r="BC179" s="35">
        <f>AW179+AX179</f>
        <v>0</v>
      </c>
      <c r="BD179" s="35">
        <f>H179/(100-BE179)*100</f>
        <v>0</v>
      </c>
      <c r="BE179" s="35">
        <v>0</v>
      </c>
      <c r="BF179" s="35">
        <f>O179</f>
        <v>0</v>
      </c>
      <c r="BH179" s="35">
        <f>G179*AO179</f>
        <v>0</v>
      </c>
      <c r="BI179" s="35">
        <f>G179*AP179</f>
        <v>0</v>
      </c>
      <c r="BJ179" s="35">
        <f>G179*H179</f>
        <v>0</v>
      </c>
      <c r="BK179" s="35"/>
      <c r="BL179" s="35"/>
      <c r="BW179" s="35" t="str">
        <f>I179</f>
        <v>21</v>
      </c>
      <c r="BX179" s="4" t="s">
        <v>399</v>
      </c>
    </row>
    <row r="180" spans="1:76" ht="13.5" customHeight="1" x14ac:dyDescent="0.4">
      <c r="A180" s="38"/>
      <c r="C180" s="44" t="s">
        <v>139</v>
      </c>
      <c r="D180" s="114" t="s">
        <v>400</v>
      </c>
      <c r="E180" s="115"/>
      <c r="F180" s="115"/>
      <c r="G180" s="115"/>
      <c r="H180" s="115"/>
      <c r="I180" s="115"/>
      <c r="J180" s="115"/>
      <c r="K180" s="115"/>
      <c r="L180" s="115"/>
      <c r="M180" s="115"/>
      <c r="N180" s="115"/>
      <c r="O180" s="115"/>
      <c r="P180" s="116"/>
    </row>
    <row r="181" spans="1:76" ht="14.6" x14ac:dyDescent="0.4">
      <c r="A181" s="2" t="s">
        <v>401</v>
      </c>
      <c r="B181" s="3" t="s">
        <v>374</v>
      </c>
      <c r="C181" s="3" t="s">
        <v>379</v>
      </c>
      <c r="D181" s="91" t="s">
        <v>402</v>
      </c>
      <c r="E181" s="86"/>
      <c r="F181" s="3" t="s">
        <v>381</v>
      </c>
      <c r="G181" s="35">
        <v>1</v>
      </c>
      <c r="H181" s="185"/>
      <c r="I181" s="36" t="s">
        <v>65</v>
      </c>
      <c r="J181" s="35">
        <f>G181*AO181</f>
        <v>0</v>
      </c>
      <c r="K181" s="35">
        <f>G181*AP181</f>
        <v>0</v>
      </c>
      <c r="L181" s="35">
        <f>G181*H181</f>
        <v>0</v>
      </c>
      <c r="M181" s="35">
        <f>L181*(1+BW181/100)</f>
        <v>0</v>
      </c>
      <c r="N181" s="35">
        <v>0</v>
      </c>
      <c r="O181" s="35">
        <f>G181*N181</f>
        <v>0</v>
      </c>
      <c r="P181" s="37" t="s">
        <v>66</v>
      </c>
      <c r="Z181" s="35">
        <f>IF(AQ181="5",BJ181,0)</f>
        <v>0</v>
      </c>
      <c r="AB181" s="35">
        <f>IF(AQ181="1",BH181,0)</f>
        <v>0</v>
      </c>
      <c r="AC181" s="35">
        <f>IF(AQ181="1",BI181,0)</f>
        <v>0</v>
      </c>
      <c r="AD181" s="35">
        <f>IF(AQ181="7",BH181,0)</f>
        <v>0</v>
      </c>
      <c r="AE181" s="35">
        <f>IF(AQ181="7",BI181,0)</f>
        <v>0</v>
      </c>
      <c r="AF181" s="35">
        <f>IF(AQ181="2",BH181,0)</f>
        <v>0</v>
      </c>
      <c r="AG181" s="35">
        <f>IF(AQ181="2",BI181,0)</f>
        <v>0</v>
      </c>
      <c r="AH181" s="35">
        <f>IF(AQ181="0",BJ181,0)</f>
        <v>0</v>
      </c>
      <c r="AI181" s="12" t="s">
        <v>374</v>
      </c>
      <c r="AJ181" s="35">
        <f>IF(AN181=0,L181,0)</f>
        <v>0</v>
      </c>
      <c r="AK181" s="35">
        <f>IF(AN181=12,L181,0)</f>
        <v>0</v>
      </c>
      <c r="AL181" s="35">
        <f>IF(AN181=21,L181,0)</f>
        <v>0</v>
      </c>
      <c r="AN181" s="35">
        <v>21</v>
      </c>
      <c r="AO181" s="35">
        <f>H181*0</f>
        <v>0</v>
      </c>
      <c r="AP181" s="35">
        <f>H181*(1-0)</f>
        <v>0</v>
      </c>
      <c r="AQ181" s="36" t="s">
        <v>61</v>
      </c>
      <c r="AV181" s="35">
        <f>AW181+AX181</f>
        <v>0</v>
      </c>
      <c r="AW181" s="35">
        <f>G181*AO181</f>
        <v>0</v>
      </c>
      <c r="AX181" s="35">
        <f>G181*AP181</f>
        <v>0</v>
      </c>
      <c r="AY181" s="36" t="s">
        <v>382</v>
      </c>
      <c r="AZ181" s="36" t="s">
        <v>383</v>
      </c>
      <c r="BA181" s="12" t="s">
        <v>384</v>
      </c>
      <c r="BC181" s="35">
        <f>AW181+AX181</f>
        <v>0</v>
      </c>
      <c r="BD181" s="35">
        <f>H181/(100-BE181)*100</f>
        <v>0</v>
      </c>
      <c r="BE181" s="35">
        <v>0</v>
      </c>
      <c r="BF181" s="35">
        <f>O181</f>
        <v>0</v>
      </c>
      <c r="BH181" s="35">
        <f>G181*AO181</f>
        <v>0</v>
      </c>
      <c r="BI181" s="35">
        <f>G181*AP181</f>
        <v>0</v>
      </c>
      <c r="BJ181" s="35">
        <f>G181*H181</f>
        <v>0</v>
      </c>
      <c r="BK181" s="35"/>
      <c r="BL181" s="35"/>
      <c r="BW181" s="35" t="str">
        <f>I181</f>
        <v>21</v>
      </c>
      <c r="BX181" s="4" t="s">
        <v>402</v>
      </c>
    </row>
    <row r="182" spans="1:76" ht="13.5" customHeight="1" x14ac:dyDescent="0.4">
      <c r="A182" s="38"/>
      <c r="C182" s="44" t="s">
        <v>139</v>
      </c>
      <c r="D182" s="114" t="s">
        <v>403</v>
      </c>
      <c r="E182" s="115"/>
      <c r="F182" s="115"/>
      <c r="G182" s="115"/>
      <c r="H182" s="115"/>
      <c r="I182" s="115"/>
      <c r="J182" s="115"/>
      <c r="K182" s="115"/>
      <c r="L182" s="115"/>
      <c r="M182" s="115"/>
      <c r="N182" s="115"/>
      <c r="O182" s="115"/>
      <c r="P182" s="116"/>
    </row>
    <row r="183" spans="1:76" ht="14.6" x14ac:dyDescent="0.4">
      <c r="A183" s="2" t="s">
        <v>404</v>
      </c>
      <c r="B183" s="3" t="s">
        <v>374</v>
      </c>
      <c r="C183" s="3" t="s">
        <v>379</v>
      </c>
      <c r="D183" s="91" t="s">
        <v>405</v>
      </c>
      <c r="E183" s="86"/>
      <c r="F183" s="3" t="s">
        <v>381</v>
      </c>
      <c r="G183" s="35">
        <v>1</v>
      </c>
      <c r="H183" s="185"/>
      <c r="I183" s="36" t="s">
        <v>65</v>
      </c>
      <c r="J183" s="35">
        <f>G183*AO183</f>
        <v>0</v>
      </c>
      <c r="K183" s="35">
        <f>G183*AP183</f>
        <v>0</v>
      </c>
      <c r="L183" s="35">
        <f>G183*H183</f>
        <v>0</v>
      </c>
      <c r="M183" s="35">
        <f>L183*(1+BW183/100)</f>
        <v>0</v>
      </c>
      <c r="N183" s="35">
        <v>0</v>
      </c>
      <c r="O183" s="35">
        <f>G183*N183</f>
        <v>0</v>
      </c>
      <c r="P183" s="37" t="s">
        <v>66</v>
      </c>
      <c r="Z183" s="35">
        <f>IF(AQ183="5",BJ183,0)</f>
        <v>0</v>
      </c>
      <c r="AB183" s="35">
        <f>IF(AQ183="1",BH183,0)</f>
        <v>0</v>
      </c>
      <c r="AC183" s="35">
        <f>IF(AQ183="1",BI183,0)</f>
        <v>0</v>
      </c>
      <c r="AD183" s="35">
        <f>IF(AQ183="7",BH183,0)</f>
        <v>0</v>
      </c>
      <c r="AE183" s="35">
        <f>IF(AQ183="7",BI183,0)</f>
        <v>0</v>
      </c>
      <c r="AF183" s="35">
        <f>IF(AQ183="2",BH183,0)</f>
        <v>0</v>
      </c>
      <c r="AG183" s="35">
        <f>IF(AQ183="2",BI183,0)</f>
        <v>0</v>
      </c>
      <c r="AH183" s="35">
        <f>IF(AQ183="0",BJ183,0)</f>
        <v>0</v>
      </c>
      <c r="AI183" s="12" t="s">
        <v>374</v>
      </c>
      <c r="AJ183" s="35">
        <f>IF(AN183=0,L183,0)</f>
        <v>0</v>
      </c>
      <c r="AK183" s="35">
        <f>IF(AN183=12,L183,0)</f>
        <v>0</v>
      </c>
      <c r="AL183" s="35">
        <f>IF(AN183=21,L183,0)</f>
        <v>0</v>
      </c>
      <c r="AN183" s="35">
        <v>21</v>
      </c>
      <c r="AO183" s="35">
        <f>H183*0</f>
        <v>0</v>
      </c>
      <c r="AP183" s="35">
        <f>H183*(1-0)</f>
        <v>0</v>
      </c>
      <c r="AQ183" s="36" t="s">
        <v>61</v>
      </c>
      <c r="AV183" s="35">
        <f>AW183+AX183</f>
        <v>0</v>
      </c>
      <c r="AW183" s="35">
        <f>G183*AO183</f>
        <v>0</v>
      </c>
      <c r="AX183" s="35">
        <f>G183*AP183</f>
        <v>0</v>
      </c>
      <c r="AY183" s="36" t="s">
        <v>382</v>
      </c>
      <c r="AZ183" s="36" t="s">
        <v>383</v>
      </c>
      <c r="BA183" s="12" t="s">
        <v>384</v>
      </c>
      <c r="BC183" s="35">
        <f>AW183+AX183</f>
        <v>0</v>
      </c>
      <c r="BD183" s="35">
        <f>H183/(100-BE183)*100</f>
        <v>0</v>
      </c>
      <c r="BE183" s="35">
        <v>0</v>
      </c>
      <c r="BF183" s="35">
        <f>O183</f>
        <v>0</v>
      </c>
      <c r="BH183" s="35">
        <f>G183*AO183</f>
        <v>0</v>
      </c>
      <c r="BI183" s="35">
        <f>G183*AP183</f>
        <v>0</v>
      </c>
      <c r="BJ183" s="35">
        <f>G183*H183</f>
        <v>0</v>
      </c>
      <c r="BK183" s="35"/>
      <c r="BL183" s="35"/>
      <c r="BW183" s="35" t="str">
        <f>I183</f>
        <v>21</v>
      </c>
      <c r="BX183" s="4" t="s">
        <v>405</v>
      </c>
    </row>
    <row r="184" spans="1:76" ht="27" customHeight="1" x14ac:dyDescent="0.4">
      <c r="A184" s="38"/>
      <c r="C184" s="44" t="s">
        <v>139</v>
      </c>
      <c r="D184" s="114" t="s">
        <v>406</v>
      </c>
      <c r="E184" s="115"/>
      <c r="F184" s="115"/>
      <c r="G184" s="115"/>
      <c r="H184" s="115"/>
      <c r="I184" s="115"/>
      <c r="J184" s="115"/>
      <c r="K184" s="115"/>
      <c r="L184" s="115"/>
      <c r="M184" s="115"/>
      <c r="N184" s="115"/>
      <c r="O184" s="115"/>
      <c r="P184" s="116"/>
    </row>
    <row r="185" spans="1:76" ht="14.6" x14ac:dyDescent="0.4">
      <c r="A185" s="2" t="s">
        <v>407</v>
      </c>
      <c r="B185" s="3" t="s">
        <v>374</v>
      </c>
      <c r="C185" s="3" t="s">
        <v>379</v>
      </c>
      <c r="D185" s="91" t="s">
        <v>408</v>
      </c>
      <c r="E185" s="86"/>
      <c r="F185" s="3" t="s">
        <v>381</v>
      </c>
      <c r="G185" s="35">
        <v>1</v>
      </c>
      <c r="H185" s="185"/>
      <c r="I185" s="36" t="s">
        <v>65</v>
      </c>
      <c r="J185" s="35">
        <f>G185*AO185</f>
        <v>0</v>
      </c>
      <c r="K185" s="35">
        <f>G185*AP185</f>
        <v>0</v>
      </c>
      <c r="L185" s="35">
        <f>G185*H185</f>
        <v>0</v>
      </c>
      <c r="M185" s="35">
        <f>L185*(1+BW185/100)</f>
        <v>0</v>
      </c>
      <c r="N185" s="35">
        <v>0</v>
      </c>
      <c r="O185" s="35">
        <f>G185*N185</f>
        <v>0</v>
      </c>
      <c r="P185" s="37" t="s">
        <v>66</v>
      </c>
      <c r="Z185" s="35">
        <f>IF(AQ185="5",BJ185,0)</f>
        <v>0</v>
      </c>
      <c r="AB185" s="35">
        <f>IF(AQ185="1",BH185,0)</f>
        <v>0</v>
      </c>
      <c r="AC185" s="35">
        <f>IF(AQ185="1",BI185,0)</f>
        <v>0</v>
      </c>
      <c r="AD185" s="35">
        <f>IF(AQ185="7",BH185,0)</f>
        <v>0</v>
      </c>
      <c r="AE185" s="35">
        <f>IF(AQ185="7",BI185,0)</f>
        <v>0</v>
      </c>
      <c r="AF185" s="35">
        <f>IF(AQ185="2",BH185,0)</f>
        <v>0</v>
      </c>
      <c r="AG185" s="35">
        <f>IF(AQ185="2",BI185,0)</f>
        <v>0</v>
      </c>
      <c r="AH185" s="35">
        <f>IF(AQ185="0",BJ185,0)</f>
        <v>0</v>
      </c>
      <c r="AI185" s="12" t="s">
        <v>374</v>
      </c>
      <c r="AJ185" s="35">
        <f>IF(AN185=0,L185,0)</f>
        <v>0</v>
      </c>
      <c r="AK185" s="35">
        <f>IF(AN185=12,L185,0)</f>
        <v>0</v>
      </c>
      <c r="AL185" s="35">
        <f>IF(AN185=21,L185,0)</f>
        <v>0</v>
      </c>
      <c r="AN185" s="35">
        <v>21</v>
      </c>
      <c r="AO185" s="35">
        <f>H185*0</f>
        <v>0</v>
      </c>
      <c r="AP185" s="35">
        <f>H185*(1-0)</f>
        <v>0</v>
      </c>
      <c r="AQ185" s="36" t="s">
        <v>61</v>
      </c>
      <c r="AV185" s="35">
        <f>AW185+AX185</f>
        <v>0</v>
      </c>
      <c r="AW185" s="35">
        <f>G185*AO185</f>
        <v>0</v>
      </c>
      <c r="AX185" s="35">
        <f>G185*AP185</f>
        <v>0</v>
      </c>
      <c r="AY185" s="36" t="s">
        <v>382</v>
      </c>
      <c r="AZ185" s="36" t="s">
        <v>383</v>
      </c>
      <c r="BA185" s="12" t="s">
        <v>384</v>
      </c>
      <c r="BC185" s="35">
        <f>AW185+AX185</f>
        <v>0</v>
      </c>
      <c r="BD185" s="35">
        <f>H185/(100-BE185)*100</f>
        <v>0</v>
      </c>
      <c r="BE185" s="35">
        <v>0</v>
      </c>
      <c r="BF185" s="35">
        <f>O185</f>
        <v>0</v>
      </c>
      <c r="BH185" s="35">
        <f>G185*AO185</f>
        <v>0</v>
      </c>
      <c r="BI185" s="35">
        <f>G185*AP185</f>
        <v>0</v>
      </c>
      <c r="BJ185" s="35">
        <f>G185*H185</f>
        <v>0</v>
      </c>
      <c r="BK185" s="35"/>
      <c r="BL185" s="35"/>
      <c r="BW185" s="35" t="str">
        <f>I185</f>
        <v>21</v>
      </c>
      <c r="BX185" s="4" t="s">
        <v>408</v>
      </c>
    </row>
    <row r="186" spans="1:76" ht="13.5" customHeight="1" x14ac:dyDescent="0.4">
      <c r="A186" s="38"/>
      <c r="C186" s="44" t="s">
        <v>139</v>
      </c>
      <c r="D186" s="114" t="s">
        <v>409</v>
      </c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  <c r="O186" s="115"/>
      <c r="P186" s="116"/>
    </row>
    <row r="187" spans="1:76" ht="14.6" x14ac:dyDescent="0.4">
      <c r="A187" s="2" t="s">
        <v>410</v>
      </c>
      <c r="B187" s="3" t="s">
        <v>374</v>
      </c>
      <c r="C187" s="3" t="s">
        <v>411</v>
      </c>
      <c r="D187" s="91" t="s">
        <v>412</v>
      </c>
      <c r="E187" s="86"/>
      <c r="F187" s="3" t="s">
        <v>381</v>
      </c>
      <c r="G187" s="35">
        <v>1</v>
      </c>
      <c r="H187" s="185"/>
      <c r="I187" s="36" t="s">
        <v>65</v>
      </c>
      <c r="J187" s="35">
        <f>G187*AO187</f>
        <v>0</v>
      </c>
      <c r="K187" s="35">
        <f>G187*AP187</f>
        <v>0</v>
      </c>
      <c r="L187" s="35">
        <f>G187*H187</f>
        <v>0</v>
      </c>
      <c r="M187" s="35">
        <f>L187*(1+BW187/100)</f>
        <v>0</v>
      </c>
      <c r="N187" s="35">
        <v>0</v>
      </c>
      <c r="O187" s="35">
        <f>G187*N187</f>
        <v>0</v>
      </c>
      <c r="P187" s="37" t="s">
        <v>66</v>
      </c>
      <c r="Z187" s="35">
        <f>IF(AQ187="5",BJ187,0)</f>
        <v>0</v>
      </c>
      <c r="AB187" s="35">
        <f>IF(AQ187="1",BH187,0)</f>
        <v>0</v>
      </c>
      <c r="AC187" s="35">
        <f>IF(AQ187="1",BI187,0)</f>
        <v>0</v>
      </c>
      <c r="AD187" s="35">
        <f>IF(AQ187="7",BH187,0)</f>
        <v>0</v>
      </c>
      <c r="AE187" s="35">
        <f>IF(AQ187="7",BI187,0)</f>
        <v>0</v>
      </c>
      <c r="AF187" s="35">
        <f>IF(AQ187="2",BH187,0)</f>
        <v>0</v>
      </c>
      <c r="AG187" s="35">
        <f>IF(AQ187="2",BI187,0)</f>
        <v>0</v>
      </c>
      <c r="AH187" s="35">
        <f>IF(AQ187="0",BJ187,0)</f>
        <v>0</v>
      </c>
      <c r="AI187" s="12" t="s">
        <v>374</v>
      </c>
      <c r="AJ187" s="35">
        <f>IF(AN187=0,L187,0)</f>
        <v>0</v>
      </c>
      <c r="AK187" s="35">
        <f>IF(AN187=12,L187,0)</f>
        <v>0</v>
      </c>
      <c r="AL187" s="35">
        <f>IF(AN187=21,L187,0)</f>
        <v>0</v>
      </c>
      <c r="AN187" s="35">
        <v>21</v>
      </c>
      <c r="AO187" s="35">
        <f>H187*0</f>
        <v>0</v>
      </c>
      <c r="AP187" s="35">
        <f>H187*(1-0)</f>
        <v>0</v>
      </c>
      <c r="AQ187" s="36" t="s">
        <v>61</v>
      </c>
      <c r="AV187" s="35">
        <f>AW187+AX187</f>
        <v>0</v>
      </c>
      <c r="AW187" s="35">
        <f>G187*AO187</f>
        <v>0</v>
      </c>
      <c r="AX187" s="35">
        <f>G187*AP187</f>
        <v>0</v>
      </c>
      <c r="AY187" s="36" t="s">
        <v>382</v>
      </c>
      <c r="AZ187" s="36" t="s">
        <v>383</v>
      </c>
      <c r="BA187" s="12" t="s">
        <v>384</v>
      </c>
      <c r="BC187" s="35">
        <f>AW187+AX187</f>
        <v>0</v>
      </c>
      <c r="BD187" s="35">
        <f>H187/(100-BE187)*100</f>
        <v>0</v>
      </c>
      <c r="BE187" s="35">
        <v>0</v>
      </c>
      <c r="BF187" s="35">
        <f>O187</f>
        <v>0</v>
      </c>
      <c r="BH187" s="35">
        <f>G187*AO187</f>
        <v>0</v>
      </c>
      <c r="BI187" s="35">
        <f>G187*AP187</f>
        <v>0</v>
      </c>
      <c r="BJ187" s="35">
        <f>G187*H187</f>
        <v>0</v>
      </c>
      <c r="BK187" s="35"/>
      <c r="BL187" s="35"/>
      <c r="BW187" s="35" t="str">
        <f>I187</f>
        <v>21</v>
      </c>
      <c r="BX187" s="4" t="s">
        <v>412</v>
      </c>
    </row>
    <row r="188" spans="1:76" ht="13.5" customHeight="1" x14ac:dyDescent="0.4">
      <c r="A188" s="38"/>
      <c r="C188" s="44" t="s">
        <v>139</v>
      </c>
      <c r="D188" s="114" t="s">
        <v>413</v>
      </c>
      <c r="E188" s="115"/>
      <c r="F188" s="115"/>
      <c r="G188" s="115"/>
      <c r="H188" s="115"/>
      <c r="I188" s="115"/>
      <c r="J188" s="115"/>
      <c r="K188" s="115"/>
      <c r="L188" s="115"/>
      <c r="M188" s="115"/>
      <c r="N188" s="115"/>
      <c r="O188" s="115"/>
      <c r="P188" s="116"/>
    </row>
    <row r="189" spans="1:76" ht="14.6" x14ac:dyDescent="0.4">
      <c r="A189" s="2" t="s">
        <v>414</v>
      </c>
      <c r="B189" s="3" t="s">
        <v>374</v>
      </c>
      <c r="C189" s="3" t="s">
        <v>411</v>
      </c>
      <c r="D189" s="91" t="s">
        <v>415</v>
      </c>
      <c r="E189" s="86"/>
      <c r="F189" s="3" t="s">
        <v>381</v>
      </c>
      <c r="G189" s="35">
        <v>1</v>
      </c>
      <c r="H189" s="185"/>
      <c r="I189" s="36" t="s">
        <v>65</v>
      </c>
      <c r="J189" s="35">
        <f>G189*AO189</f>
        <v>0</v>
      </c>
      <c r="K189" s="35">
        <f>G189*AP189</f>
        <v>0</v>
      </c>
      <c r="L189" s="35">
        <f>G189*H189</f>
        <v>0</v>
      </c>
      <c r="M189" s="35">
        <f>L189*(1+BW189/100)</f>
        <v>0</v>
      </c>
      <c r="N189" s="35">
        <v>0</v>
      </c>
      <c r="O189" s="35">
        <f>G189*N189</f>
        <v>0</v>
      </c>
      <c r="P189" s="37" t="s">
        <v>66</v>
      </c>
      <c r="Z189" s="35">
        <f>IF(AQ189="5",BJ189,0)</f>
        <v>0</v>
      </c>
      <c r="AB189" s="35">
        <f>IF(AQ189="1",BH189,0)</f>
        <v>0</v>
      </c>
      <c r="AC189" s="35">
        <f>IF(AQ189="1",BI189,0)</f>
        <v>0</v>
      </c>
      <c r="AD189" s="35">
        <f>IF(AQ189="7",BH189,0)</f>
        <v>0</v>
      </c>
      <c r="AE189" s="35">
        <f>IF(AQ189="7",BI189,0)</f>
        <v>0</v>
      </c>
      <c r="AF189" s="35">
        <f>IF(AQ189="2",BH189,0)</f>
        <v>0</v>
      </c>
      <c r="AG189" s="35">
        <f>IF(AQ189="2",BI189,0)</f>
        <v>0</v>
      </c>
      <c r="AH189" s="35">
        <f>IF(AQ189="0",BJ189,0)</f>
        <v>0</v>
      </c>
      <c r="AI189" s="12" t="s">
        <v>374</v>
      </c>
      <c r="AJ189" s="35">
        <f>IF(AN189=0,L189,0)</f>
        <v>0</v>
      </c>
      <c r="AK189" s="35">
        <f>IF(AN189=12,L189,0)</f>
        <v>0</v>
      </c>
      <c r="AL189" s="35">
        <f>IF(AN189=21,L189,0)</f>
        <v>0</v>
      </c>
      <c r="AN189" s="35">
        <v>21</v>
      </c>
      <c r="AO189" s="35">
        <f>H189*0</f>
        <v>0</v>
      </c>
      <c r="AP189" s="35">
        <f>H189*(1-0)</f>
        <v>0</v>
      </c>
      <c r="AQ189" s="36" t="s">
        <v>61</v>
      </c>
      <c r="AV189" s="35">
        <f>AW189+AX189</f>
        <v>0</v>
      </c>
      <c r="AW189" s="35">
        <f>G189*AO189</f>
        <v>0</v>
      </c>
      <c r="AX189" s="35">
        <f>G189*AP189</f>
        <v>0</v>
      </c>
      <c r="AY189" s="36" t="s">
        <v>382</v>
      </c>
      <c r="AZ189" s="36" t="s">
        <v>383</v>
      </c>
      <c r="BA189" s="12" t="s">
        <v>384</v>
      </c>
      <c r="BC189" s="35">
        <f>AW189+AX189</f>
        <v>0</v>
      </c>
      <c r="BD189" s="35">
        <f>H189/(100-BE189)*100</f>
        <v>0</v>
      </c>
      <c r="BE189" s="35">
        <v>0</v>
      </c>
      <c r="BF189" s="35">
        <f>O189</f>
        <v>0</v>
      </c>
      <c r="BH189" s="35">
        <f>G189*AO189</f>
        <v>0</v>
      </c>
      <c r="BI189" s="35">
        <f>G189*AP189</f>
        <v>0</v>
      </c>
      <c r="BJ189" s="35">
        <f>G189*H189</f>
        <v>0</v>
      </c>
      <c r="BK189" s="35"/>
      <c r="BL189" s="35"/>
      <c r="BW189" s="35" t="str">
        <f>I189</f>
        <v>21</v>
      </c>
      <c r="BX189" s="4" t="s">
        <v>415</v>
      </c>
    </row>
    <row r="190" spans="1:76" ht="13.5" customHeight="1" x14ac:dyDescent="0.4">
      <c r="A190" s="38"/>
      <c r="C190" s="44" t="s">
        <v>139</v>
      </c>
      <c r="D190" s="114" t="s">
        <v>416</v>
      </c>
      <c r="E190" s="115"/>
      <c r="F190" s="115"/>
      <c r="G190" s="115"/>
      <c r="H190" s="115"/>
      <c r="I190" s="115"/>
      <c r="J190" s="115"/>
      <c r="K190" s="115"/>
      <c r="L190" s="115"/>
      <c r="M190" s="115"/>
      <c r="N190" s="115"/>
      <c r="O190" s="115"/>
      <c r="P190" s="116"/>
    </row>
    <row r="191" spans="1:76" ht="14.6" x14ac:dyDescent="0.4">
      <c r="A191" s="2" t="s">
        <v>417</v>
      </c>
      <c r="B191" s="3" t="s">
        <v>374</v>
      </c>
      <c r="C191" s="3" t="s">
        <v>411</v>
      </c>
      <c r="D191" s="91" t="s">
        <v>418</v>
      </c>
      <c r="E191" s="86"/>
      <c r="F191" s="3" t="s">
        <v>381</v>
      </c>
      <c r="G191" s="35">
        <v>1</v>
      </c>
      <c r="H191" s="185"/>
      <c r="I191" s="36" t="s">
        <v>65</v>
      </c>
      <c r="J191" s="35">
        <f>G191*AO191</f>
        <v>0</v>
      </c>
      <c r="K191" s="35">
        <f>G191*AP191</f>
        <v>0</v>
      </c>
      <c r="L191" s="35">
        <f>G191*H191</f>
        <v>0</v>
      </c>
      <c r="M191" s="35">
        <f>L191*(1+BW191/100)</f>
        <v>0</v>
      </c>
      <c r="N191" s="35">
        <v>0</v>
      </c>
      <c r="O191" s="35">
        <f>G191*N191</f>
        <v>0</v>
      </c>
      <c r="P191" s="37" t="s">
        <v>66</v>
      </c>
      <c r="Z191" s="35">
        <f>IF(AQ191="5",BJ191,0)</f>
        <v>0</v>
      </c>
      <c r="AB191" s="35">
        <f>IF(AQ191="1",BH191,0)</f>
        <v>0</v>
      </c>
      <c r="AC191" s="35">
        <f>IF(AQ191="1",BI191,0)</f>
        <v>0</v>
      </c>
      <c r="AD191" s="35">
        <f>IF(AQ191="7",BH191,0)</f>
        <v>0</v>
      </c>
      <c r="AE191" s="35">
        <f>IF(AQ191="7",BI191,0)</f>
        <v>0</v>
      </c>
      <c r="AF191" s="35">
        <f>IF(AQ191="2",BH191,0)</f>
        <v>0</v>
      </c>
      <c r="AG191" s="35">
        <f>IF(AQ191="2",BI191,0)</f>
        <v>0</v>
      </c>
      <c r="AH191" s="35">
        <f>IF(AQ191="0",BJ191,0)</f>
        <v>0</v>
      </c>
      <c r="AI191" s="12" t="s">
        <v>374</v>
      </c>
      <c r="AJ191" s="35">
        <f>IF(AN191=0,L191,0)</f>
        <v>0</v>
      </c>
      <c r="AK191" s="35">
        <f>IF(AN191=12,L191,0)</f>
        <v>0</v>
      </c>
      <c r="AL191" s="35">
        <f>IF(AN191=21,L191,0)</f>
        <v>0</v>
      </c>
      <c r="AN191" s="35">
        <v>21</v>
      </c>
      <c r="AO191" s="35">
        <f>H191*0</f>
        <v>0</v>
      </c>
      <c r="AP191" s="35">
        <f>H191*(1-0)</f>
        <v>0</v>
      </c>
      <c r="AQ191" s="36" t="s">
        <v>61</v>
      </c>
      <c r="AV191" s="35">
        <f>AW191+AX191</f>
        <v>0</v>
      </c>
      <c r="AW191" s="35">
        <f>G191*AO191</f>
        <v>0</v>
      </c>
      <c r="AX191" s="35">
        <f>G191*AP191</f>
        <v>0</v>
      </c>
      <c r="AY191" s="36" t="s">
        <v>382</v>
      </c>
      <c r="AZ191" s="36" t="s">
        <v>383</v>
      </c>
      <c r="BA191" s="12" t="s">
        <v>384</v>
      </c>
      <c r="BC191" s="35">
        <f>AW191+AX191</f>
        <v>0</v>
      </c>
      <c r="BD191" s="35">
        <f>H191/(100-BE191)*100</f>
        <v>0</v>
      </c>
      <c r="BE191" s="35">
        <v>0</v>
      </c>
      <c r="BF191" s="35">
        <f>O191</f>
        <v>0</v>
      </c>
      <c r="BH191" s="35">
        <f>G191*AO191</f>
        <v>0</v>
      </c>
      <c r="BI191" s="35">
        <f>G191*AP191</f>
        <v>0</v>
      </c>
      <c r="BJ191" s="35">
        <f>G191*H191</f>
        <v>0</v>
      </c>
      <c r="BK191" s="35"/>
      <c r="BL191" s="35"/>
      <c r="BW191" s="35" t="str">
        <f>I191</f>
        <v>21</v>
      </c>
      <c r="BX191" s="4" t="s">
        <v>418</v>
      </c>
    </row>
    <row r="192" spans="1:76" ht="13.5" customHeight="1" x14ac:dyDescent="0.4">
      <c r="A192" s="38"/>
      <c r="C192" s="44" t="s">
        <v>139</v>
      </c>
      <c r="D192" s="114" t="s">
        <v>419</v>
      </c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5"/>
      <c r="P192" s="116"/>
    </row>
    <row r="193" spans="1:76" ht="14.6" x14ac:dyDescent="0.4">
      <c r="A193" s="31" t="s">
        <v>56</v>
      </c>
      <c r="B193" s="32" t="s">
        <v>420</v>
      </c>
      <c r="C193" s="32" t="s">
        <v>56</v>
      </c>
      <c r="D193" s="109" t="s">
        <v>421</v>
      </c>
      <c r="E193" s="110"/>
      <c r="F193" s="33" t="s">
        <v>4</v>
      </c>
      <c r="G193" s="33" t="s">
        <v>4</v>
      </c>
      <c r="H193" s="33" t="s">
        <v>4</v>
      </c>
      <c r="I193" s="33" t="s">
        <v>4</v>
      </c>
      <c r="J193" s="1">
        <f>J194</f>
        <v>0</v>
      </c>
      <c r="K193" s="1">
        <f>K194</f>
        <v>0</v>
      </c>
      <c r="L193" s="1">
        <f>L194</f>
        <v>0</v>
      </c>
      <c r="M193" s="1">
        <f>M194</f>
        <v>0</v>
      </c>
      <c r="N193" s="12" t="s">
        <v>56</v>
      </c>
      <c r="O193" s="1">
        <f>O194</f>
        <v>0</v>
      </c>
      <c r="P193" s="34" t="s">
        <v>56</v>
      </c>
    </row>
    <row r="194" spans="1:76" ht="14.6" x14ac:dyDescent="0.4">
      <c r="A194" s="31" t="s">
        <v>56</v>
      </c>
      <c r="B194" s="32" t="s">
        <v>420</v>
      </c>
      <c r="C194" s="32" t="s">
        <v>376</v>
      </c>
      <c r="D194" s="109" t="s">
        <v>377</v>
      </c>
      <c r="E194" s="110"/>
      <c r="F194" s="33" t="s">
        <v>4</v>
      </c>
      <c r="G194" s="33" t="s">
        <v>4</v>
      </c>
      <c r="H194" s="33" t="s">
        <v>4</v>
      </c>
      <c r="I194" s="33" t="s">
        <v>4</v>
      </c>
      <c r="J194" s="1">
        <f>SUM(J195:J195)</f>
        <v>0</v>
      </c>
      <c r="K194" s="1">
        <f>SUM(K195:K195)</f>
        <v>0</v>
      </c>
      <c r="L194" s="1">
        <f>SUM(L195:L195)</f>
        <v>0</v>
      </c>
      <c r="M194" s="1">
        <f>SUM(M195:M195)</f>
        <v>0</v>
      </c>
      <c r="N194" s="12" t="s">
        <v>56</v>
      </c>
      <c r="O194" s="1">
        <f>SUM(O195:O195)</f>
        <v>0</v>
      </c>
      <c r="P194" s="34" t="s">
        <v>56</v>
      </c>
      <c r="AI194" s="12" t="s">
        <v>420</v>
      </c>
      <c r="AS194" s="1">
        <f>SUM(AJ195:AJ195)</f>
        <v>0</v>
      </c>
      <c r="AT194" s="1">
        <f>SUM(AK195:AK195)</f>
        <v>0</v>
      </c>
      <c r="AU194" s="1">
        <f>SUM(AL195:AL195)</f>
        <v>0</v>
      </c>
    </row>
    <row r="195" spans="1:76" ht="14.6" x14ac:dyDescent="0.4">
      <c r="A195" s="2" t="s">
        <v>422</v>
      </c>
      <c r="B195" s="3" t="s">
        <v>420</v>
      </c>
      <c r="C195" s="3" t="s">
        <v>379</v>
      </c>
      <c r="D195" s="91" t="s">
        <v>423</v>
      </c>
      <c r="E195" s="86"/>
      <c r="F195" s="3" t="s">
        <v>381</v>
      </c>
      <c r="G195" s="35">
        <v>1</v>
      </c>
      <c r="H195" s="185"/>
      <c r="I195" s="36" t="s">
        <v>65</v>
      </c>
      <c r="J195" s="35">
        <f>G195*AO195</f>
        <v>0</v>
      </c>
      <c r="K195" s="35">
        <f>G195*AP195</f>
        <v>0</v>
      </c>
      <c r="L195" s="35">
        <f>G195*H195</f>
        <v>0</v>
      </c>
      <c r="M195" s="35">
        <f>L195*(1+BW195/100)</f>
        <v>0</v>
      </c>
      <c r="N195" s="35">
        <v>0</v>
      </c>
      <c r="O195" s="35">
        <f>G195*N195</f>
        <v>0</v>
      </c>
      <c r="P195" s="37" t="s">
        <v>66</v>
      </c>
      <c r="Z195" s="35">
        <f>IF(AQ195="5",BJ195,0)</f>
        <v>0</v>
      </c>
      <c r="AB195" s="35">
        <f>IF(AQ195="1",BH195,0)</f>
        <v>0</v>
      </c>
      <c r="AC195" s="35">
        <f>IF(AQ195="1",BI195,0)</f>
        <v>0</v>
      </c>
      <c r="AD195" s="35">
        <f>IF(AQ195="7",BH195,0)</f>
        <v>0</v>
      </c>
      <c r="AE195" s="35">
        <f>IF(AQ195="7",BI195,0)</f>
        <v>0</v>
      </c>
      <c r="AF195" s="35">
        <f>IF(AQ195="2",BH195,0)</f>
        <v>0</v>
      </c>
      <c r="AG195" s="35">
        <f>IF(AQ195="2",BI195,0)</f>
        <v>0</v>
      </c>
      <c r="AH195" s="35">
        <f>IF(AQ195="0",BJ195,0)</f>
        <v>0</v>
      </c>
      <c r="AI195" s="12" t="s">
        <v>420</v>
      </c>
      <c r="AJ195" s="35">
        <f>IF(AN195=0,L195,0)</f>
        <v>0</v>
      </c>
      <c r="AK195" s="35">
        <f>IF(AN195=12,L195,0)</f>
        <v>0</v>
      </c>
      <c r="AL195" s="35">
        <f>IF(AN195=21,L195,0)</f>
        <v>0</v>
      </c>
      <c r="AN195" s="35">
        <v>21</v>
      </c>
      <c r="AO195" s="35">
        <f>H195*0</f>
        <v>0</v>
      </c>
      <c r="AP195" s="35">
        <f>H195*(1-0)</f>
        <v>0</v>
      </c>
      <c r="AQ195" s="36" t="s">
        <v>61</v>
      </c>
      <c r="AV195" s="35">
        <f>AW195+AX195</f>
        <v>0</v>
      </c>
      <c r="AW195" s="35">
        <f>G195*AO195</f>
        <v>0</v>
      </c>
      <c r="AX195" s="35">
        <f>G195*AP195</f>
        <v>0</v>
      </c>
      <c r="AY195" s="36" t="s">
        <v>382</v>
      </c>
      <c r="AZ195" s="36" t="s">
        <v>424</v>
      </c>
      <c r="BA195" s="12" t="s">
        <v>425</v>
      </c>
      <c r="BC195" s="35">
        <f>AW195+AX195</f>
        <v>0</v>
      </c>
      <c r="BD195" s="35">
        <f>H195/(100-BE195)*100</f>
        <v>0</v>
      </c>
      <c r="BE195" s="35">
        <v>0</v>
      </c>
      <c r="BF195" s="35">
        <f>O195</f>
        <v>0</v>
      </c>
      <c r="BH195" s="35">
        <f>G195*AO195</f>
        <v>0</v>
      </c>
      <c r="BI195" s="35">
        <f>G195*AP195</f>
        <v>0</v>
      </c>
      <c r="BJ195" s="35">
        <f>G195*H195</f>
        <v>0</v>
      </c>
      <c r="BK195" s="35"/>
      <c r="BL195" s="35"/>
      <c r="BW195" s="35" t="str">
        <f>I195</f>
        <v>21</v>
      </c>
      <c r="BX195" s="4" t="s">
        <v>423</v>
      </c>
    </row>
    <row r="196" spans="1:76" ht="27" customHeight="1" x14ac:dyDescent="0.4">
      <c r="A196" s="45"/>
      <c r="B196" s="46"/>
      <c r="C196" s="47" t="s">
        <v>139</v>
      </c>
      <c r="D196" s="117" t="s">
        <v>426</v>
      </c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8"/>
      <c r="P196" s="119"/>
    </row>
    <row r="197" spans="1:76" ht="14.6" x14ac:dyDescent="0.4">
      <c r="J197" s="120" t="s">
        <v>427</v>
      </c>
      <c r="K197" s="120"/>
      <c r="L197" s="48">
        <f>L13+L28+L35+L46+L53+L61+L77+L83+L96+L99+L118+L120+L123+L135+L168+L194</f>
        <v>0</v>
      </c>
      <c r="M197" s="48">
        <f>M13+M28+M35+M46+M53+M61+M77+M83+M96+M99+M118+M120+M123+M135+M168+M194</f>
        <v>0</v>
      </c>
    </row>
    <row r="198" spans="1:76" ht="14.6" x14ac:dyDescent="0.4">
      <c r="A198" s="49" t="s">
        <v>139</v>
      </c>
    </row>
    <row r="199" spans="1:76" ht="13.5" customHeight="1" x14ac:dyDescent="0.4">
      <c r="A199" s="91" t="s">
        <v>428</v>
      </c>
      <c r="B199" s="8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6"/>
      <c r="O199" s="86"/>
      <c r="P199" s="86"/>
    </row>
  </sheetData>
  <sheetProtection algorithmName="SHA-512" hashValue="TtNvmcdrrgBzjp01TFXe3lnKXYLLrtl/rTbYODALRN06t1ey8utVAEVP03g4rZdOExb9jkajcvzm/SGbUSi0nw==" saltValue="TPG9upwRvUnSzly829pJcA==" spinCount="100000" sheet="1" objects="1" scenarios="1"/>
  <mergeCells count="166">
    <mergeCell ref="D194:E194"/>
    <mergeCell ref="D195:E195"/>
    <mergeCell ref="D196:P196"/>
    <mergeCell ref="J197:K197"/>
    <mergeCell ref="A199:P199"/>
    <mergeCell ref="D189:E189"/>
    <mergeCell ref="D190:P190"/>
    <mergeCell ref="D191:E191"/>
    <mergeCell ref="D192:P192"/>
    <mergeCell ref="D193:E193"/>
    <mergeCell ref="D184:P184"/>
    <mergeCell ref="D185:E185"/>
    <mergeCell ref="D186:P186"/>
    <mergeCell ref="D187:E187"/>
    <mergeCell ref="D188:P188"/>
    <mergeCell ref="D179:E179"/>
    <mergeCell ref="D180:P180"/>
    <mergeCell ref="D181:E181"/>
    <mergeCell ref="D182:P182"/>
    <mergeCell ref="D183:E183"/>
    <mergeCell ref="D174:P174"/>
    <mergeCell ref="D175:E175"/>
    <mergeCell ref="D176:P176"/>
    <mergeCell ref="D177:E177"/>
    <mergeCell ref="D178:P178"/>
    <mergeCell ref="D169:E169"/>
    <mergeCell ref="D170:P170"/>
    <mergeCell ref="D171:E171"/>
    <mergeCell ref="D172:P172"/>
    <mergeCell ref="D173:E173"/>
    <mergeCell ref="D160:E160"/>
    <mergeCell ref="D163:P163"/>
    <mergeCell ref="D164:E164"/>
    <mergeCell ref="D167:E167"/>
    <mergeCell ref="D168:E168"/>
    <mergeCell ref="D147:P147"/>
    <mergeCell ref="D148:E148"/>
    <mergeCell ref="D151:E151"/>
    <mergeCell ref="D154:E154"/>
    <mergeCell ref="D157:E157"/>
    <mergeCell ref="D136:E136"/>
    <mergeCell ref="D138:E138"/>
    <mergeCell ref="D140:E140"/>
    <mergeCell ref="D143:P143"/>
    <mergeCell ref="D144:E144"/>
    <mergeCell ref="D131:E131"/>
    <mergeCell ref="D132:E132"/>
    <mergeCell ref="D133:P133"/>
    <mergeCell ref="D134:E134"/>
    <mergeCell ref="D135:E135"/>
    <mergeCell ref="D124:E124"/>
    <mergeCell ref="D126:E126"/>
    <mergeCell ref="D128:P128"/>
    <mergeCell ref="D129:E129"/>
    <mergeCell ref="D130:P130"/>
    <mergeCell ref="D118:E118"/>
    <mergeCell ref="D119:E119"/>
    <mergeCell ref="D120:E120"/>
    <mergeCell ref="D121:E121"/>
    <mergeCell ref="D123:E123"/>
    <mergeCell ref="D112:E112"/>
    <mergeCell ref="D114:E114"/>
    <mergeCell ref="D115:E115"/>
    <mergeCell ref="D116:E116"/>
    <mergeCell ref="D117:E117"/>
    <mergeCell ref="D106:P106"/>
    <mergeCell ref="D107:E107"/>
    <mergeCell ref="D108:P108"/>
    <mergeCell ref="D109:E109"/>
    <mergeCell ref="D110:P110"/>
    <mergeCell ref="D99:E99"/>
    <mergeCell ref="D100:E100"/>
    <mergeCell ref="D101:P101"/>
    <mergeCell ref="D102:E102"/>
    <mergeCell ref="D104:E104"/>
    <mergeCell ref="D92:E92"/>
    <mergeCell ref="D94:E94"/>
    <mergeCell ref="D96:E96"/>
    <mergeCell ref="D97:E97"/>
    <mergeCell ref="D98:E98"/>
    <mergeCell ref="D85:P85"/>
    <mergeCell ref="D86:E86"/>
    <mergeCell ref="D87:P87"/>
    <mergeCell ref="D89:E89"/>
    <mergeCell ref="D91:E91"/>
    <mergeCell ref="D78:E78"/>
    <mergeCell ref="D80:E80"/>
    <mergeCell ref="D81:P81"/>
    <mergeCell ref="D83:E83"/>
    <mergeCell ref="D84:E84"/>
    <mergeCell ref="D70:P70"/>
    <mergeCell ref="D72:E72"/>
    <mergeCell ref="D73:P73"/>
    <mergeCell ref="D75:E75"/>
    <mergeCell ref="D77:E77"/>
    <mergeCell ref="D63:P63"/>
    <mergeCell ref="D65:P65"/>
    <mergeCell ref="D66:E66"/>
    <mergeCell ref="D67:P67"/>
    <mergeCell ref="D69:E69"/>
    <mergeCell ref="D56:E56"/>
    <mergeCell ref="D58:E58"/>
    <mergeCell ref="D59:P59"/>
    <mergeCell ref="D61:E61"/>
    <mergeCell ref="D62:E62"/>
    <mergeCell ref="D50:E50"/>
    <mergeCell ref="D51:P51"/>
    <mergeCell ref="D53:E53"/>
    <mergeCell ref="D54:E54"/>
    <mergeCell ref="D55:E55"/>
    <mergeCell ref="D44:E44"/>
    <mergeCell ref="D45:E45"/>
    <mergeCell ref="D46:E46"/>
    <mergeCell ref="D47:E47"/>
    <mergeCell ref="D49:P49"/>
    <mergeCell ref="D36:E36"/>
    <mergeCell ref="D37:P37"/>
    <mergeCell ref="D38:E38"/>
    <mergeCell ref="D40:E40"/>
    <mergeCell ref="D42:E42"/>
    <mergeCell ref="D28:E28"/>
    <mergeCell ref="D29:E29"/>
    <mergeCell ref="D31:E31"/>
    <mergeCell ref="D34:E34"/>
    <mergeCell ref="D35:E35"/>
    <mergeCell ref="D20:E20"/>
    <mergeCell ref="D21:P21"/>
    <mergeCell ref="D23:E23"/>
    <mergeCell ref="D25:E25"/>
    <mergeCell ref="D26:P26"/>
    <mergeCell ref="D14:E14"/>
    <mergeCell ref="D15:E15"/>
    <mergeCell ref="D16:E16"/>
    <mergeCell ref="D18:E18"/>
    <mergeCell ref="D19:P19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workbookViewId="0">
      <pane ySplit="11" topLeftCell="A12" activePane="bottomLeft" state="frozen"/>
      <selection pane="bottomLeft" activeCell="A17" sqref="A17:L17"/>
    </sheetView>
  </sheetViews>
  <sheetFormatPr defaultColWidth="12.15234375" defaultRowHeight="15" customHeight="1" x14ac:dyDescent="0.4"/>
  <cols>
    <col min="1" max="1" width="7.53515625" customWidth="1"/>
    <col min="2" max="8" width="15.69140625" customWidth="1"/>
    <col min="9" max="12" width="14.3046875" customWidth="1"/>
    <col min="13" max="16" width="12.15234375" hidden="1"/>
  </cols>
  <sheetData>
    <row r="1" spans="1:16" ht="54.75" customHeight="1" x14ac:dyDescent="0.4">
      <c r="A1" s="82" t="s">
        <v>429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6" ht="14.6" x14ac:dyDescent="0.4">
      <c r="A2" s="83" t="s">
        <v>1</v>
      </c>
      <c r="B2" s="84"/>
      <c r="C2" s="84"/>
      <c r="D2" s="92" t="str">
        <f>'Stavební rozpočet'!D2</f>
        <v>Rekonstrukce, úpravy a rozš. stáv. zpev. i nezpev. ploch k parkování - část sídliště U Hřbitova</v>
      </c>
      <c r="E2" s="93"/>
      <c r="F2" s="93"/>
      <c r="G2" s="90" t="s">
        <v>3</v>
      </c>
      <c r="H2" s="90" t="str">
        <f>'Stavební rozpočet'!H2</f>
        <v xml:space="preserve"> </v>
      </c>
      <c r="I2" s="90" t="s">
        <v>5</v>
      </c>
      <c r="J2" s="90" t="str">
        <f>'Stavební rozpočet'!J2</f>
        <v>Statutární město Jihlava</v>
      </c>
      <c r="K2" s="84"/>
      <c r="L2" s="95"/>
    </row>
    <row r="3" spans="1:16" ht="15" customHeight="1" x14ac:dyDescent="0.4">
      <c r="A3" s="85"/>
      <c r="B3" s="86"/>
      <c r="C3" s="86"/>
      <c r="D3" s="94"/>
      <c r="E3" s="94"/>
      <c r="F3" s="94"/>
      <c r="G3" s="86"/>
      <c r="H3" s="86"/>
      <c r="I3" s="86"/>
      <c r="J3" s="86"/>
      <c r="K3" s="86"/>
      <c r="L3" s="96"/>
    </row>
    <row r="4" spans="1:16" ht="14.6" x14ac:dyDescent="0.4">
      <c r="A4" s="87" t="s">
        <v>7</v>
      </c>
      <c r="B4" s="86"/>
      <c r="C4" s="86"/>
      <c r="D4" s="91" t="str">
        <f>'Stavební rozpočet'!D4</f>
        <v>SO 119.2 - Rozšíření parkoviště u byt. domu U Hřbitova 62-68</v>
      </c>
      <c r="E4" s="86"/>
      <c r="F4" s="86"/>
      <c r="G4" s="91" t="s">
        <v>9</v>
      </c>
      <c r="H4" s="91" t="str">
        <f>'Stavební rozpočet'!H4</f>
        <v xml:space="preserve"> </v>
      </c>
      <c r="I4" s="91" t="s">
        <v>10</v>
      </c>
      <c r="J4" s="91" t="str">
        <f>'Stavební rozpočet'!J4</f>
        <v> </v>
      </c>
      <c r="K4" s="86"/>
      <c r="L4" s="96"/>
    </row>
    <row r="5" spans="1:16" ht="15" customHeight="1" x14ac:dyDescent="0.4">
      <c r="A5" s="85"/>
      <c r="B5" s="86"/>
      <c r="C5" s="86"/>
      <c r="D5" s="86"/>
      <c r="E5" s="86"/>
      <c r="F5" s="86"/>
      <c r="G5" s="86"/>
      <c r="H5" s="86"/>
      <c r="I5" s="86"/>
      <c r="J5" s="86"/>
      <c r="K5" s="86"/>
      <c r="L5" s="96"/>
    </row>
    <row r="6" spans="1:16" ht="14.6" x14ac:dyDescent="0.4">
      <c r="A6" s="87" t="s">
        <v>12</v>
      </c>
      <c r="B6" s="86"/>
      <c r="C6" s="86"/>
      <c r="D6" s="91" t="str">
        <f>'Stavební rozpočet'!D6</f>
        <v>Jihlava</v>
      </c>
      <c r="E6" s="86"/>
      <c r="F6" s="86"/>
      <c r="G6" s="91" t="s">
        <v>14</v>
      </c>
      <c r="H6" s="91" t="str">
        <f>'Stavební rozpočet'!H6</f>
        <v xml:space="preserve"> </v>
      </c>
      <c r="I6" s="91" t="s">
        <v>15</v>
      </c>
      <c r="J6" s="91" t="str">
        <f>'Stavební rozpočet'!J6</f>
        <v>dle výběrového řízení</v>
      </c>
      <c r="K6" s="86"/>
      <c r="L6" s="96"/>
    </row>
    <row r="7" spans="1:16" ht="15" customHeight="1" x14ac:dyDescent="0.4">
      <c r="A7" s="85"/>
      <c r="B7" s="86"/>
      <c r="C7" s="86"/>
      <c r="D7" s="86"/>
      <c r="E7" s="86"/>
      <c r="F7" s="86"/>
      <c r="G7" s="86"/>
      <c r="H7" s="86"/>
      <c r="I7" s="86"/>
      <c r="J7" s="86"/>
      <c r="K7" s="86"/>
      <c r="L7" s="96"/>
    </row>
    <row r="8" spans="1:16" ht="14.6" x14ac:dyDescent="0.4">
      <c r="A8" s="87" t="s">
        <v>17</v>
      </c>
      <c r="B8" s="86"/>
      <c r="C8" s="86"/>
      <c r="D8" s="91" t="str">
        <f>'Stavební rozpočet'!D8</f>
        <v xml:space="preserve"> </v>
      </c>
      <c r="E8" s="86"/>
      <c r="F8" s="86"/>
      <c r="G8" s="91" t="s">
        <v>18</v>
      </c>
      <c r="H8" s="91" t="str">
        <f>'Stavební rozpočet'!H8</f>
        <v>11.07.2024</v>
      </c>
      <c r="I8" s="91" t="s">
        <v>20</v>
      </c>
      <c r="J8" s="91" t="str">
        <f>'Stavební rozpočet'!J8</f>
        <v>Ing. Petr Kristýnek</v>
      </c>
      <c r="K8" s="86"/>
      <c r="L8" s="96"/>
    </row>
    <row r="9" spans="1:16" ht="14.6" x14ac:dyDescent="0.4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97"/>
    </row>
    <row r="10" spans="1:16" ht="14.6" x14ac:dyDescent="0.4">
      <c r="A10" s="50" t="s">
        <v>4</v>
      </c>
      <c r="B10" s="121" t="s">
        <v>4</v>
      </c>
      <c r="C10" s="122"/>
      <c r="D10" s="122"/>
      <c r="E10" s="122"/>
      <c r="F10" s="122"/>
      <c r="G10" s="122"/>
      <c r="H10" s="123"/>
      <c r="I10" s="102" t="s">
        <v>30</v>
      </c>
      <c r="J10" s="103"/>
      <c r="K10" s="104"/>
      <c r="L10" s="10" t="s">
        <v>31</v>
      </c>
    </row>
    <row r="11" spans="1:16" ht="14.6" x14ac:dyDescent="0.4">
      <c r="A11" s="51" t="s">
        <v>23</v>
      </c>
      <c r="B11" s="100" t="s">
        <v>430</v>
      </c>
      <c r="C11" s="124"/>
      <c r="D11" s="124"/>
      <c r="E11" s="124"/>
      <c r="F11" s="124"/>
      <c r="G11" s="124"/>
      <c r="H11" s="125"/>
      <c r="I11" s="18" t="s">
        <v>38</v>
      </c>
      <c r="J11" s="19" t="s">
        <v>39</v>
      </c>
      <c r="K11" s="20" t="s">
        <v>40</v>
      </c>
      <c r="L11" s="21" t="s">
        <v>40</v>
      </c>
    </row>
    <row r="12" spans="1:16" ht="14.6" x14ac:dyDescent="0.4">
      <c r="A12" s="52" t="s">
        <v>57</v>
      </c>
      <c r="B12" s="126" t="s">
        <v>58</v>
      </c>
      <c r="C12" s="126"/>
      <c r="D12" s="126"/>
      <c r="E12" s="126"/>
      <c r="F12" s="126"/>
      <c r="G12" s="126"/>
      <c r="H12" s="126"/>
      <c r="I12" s="53">
        <f>'Stavební rozpočet'!J12</f>
        <v>0</v>
      </c>
      <c r="J12" s="53">
        <f>'Stavební rozpočet'!K12</f>
        <v>0</v>
      </c>
      <c r="K12" s="53">
        <f>'Stavební rozpočet'!L12</f>
        <v>0</v>
      </c>
      <c r="L12" s="54">
        <f>'Stavební rozpočet'!O12</f>
        <v>738.34714299999985</v>
      </c>
      <c r="M12" s="55" t="s">
        <v>431</v>
      </c>
      <c r="N12" s="35">
        <f>IF(M12="F",0,K12)</f>
        <v>0</v>
      </c>
      <c r="O12" s="3" t="s">
        <v>57</v>
      </c>
      <c r="P12" s="35">
        <f>IF(M12="T",0,K12)</f>
        <v>0</v>
      </c>
    </row>
    <row r="13" spans="1:16" ht="14.6" x14ac:dyDescent="0.4">
      <c r="A13" s="2" t="s">
        <v>374</v>
      </c>
      <c r="B13" s="86" t="s">
        <v>375</v>
      </c>
      <c r="C13" s="86"/>
      <c r="D13" s="86"/>
      <c r="E13" s="86"/>
      <c r="F13" s="86"/>
      <c r="G13" s="86"/>
      <c r="H13" s="86"/>
      <c r="I13" s="35">
        <f>'Stavební rozpočet'!J167</f>
        <v>0</v>
      </c>
      <c r="J13" s="35">
        <f>'Stavební rozpočet'!K167</f>
        <v>0</v>
      </c>
      <c r="K13" s="35">
        <f>'Stavební rozpočet'!L167</f>
        <v>0</v>
      </c>
      <c r="L13" s="56">
        <f>'Stavební rozpočet'!O167</f>
        <v>0</v>
      </c>
      <c r="M13" s="55" t="s">
        <v>431</v>
      </c>
      <c r="N13" s="35">
        <f>IF(M13="F",0,K13)</f>
        <v>0</v>
      </c>
      <c r="O13" s="3" t="s">
        <v>374</v>
      </c>
      <c r="P13" s="35">
        <f>IF(M13="T",0,K13)</f>
        <v>0</v>
      </c>
    </row>
    <row r="14" spans="1:16" ht="14.6" x14ac:dyDescent="0.4">
      <c r="A14" s="57" t="s">
        <v>420</v>
      </c>
      <c r="B14" s="127" t="s">
        <v>421</v>
      </c>
      <c r="C14" s="127"/>
      <c r="D14" s="127"/>
      <c r="E14" s="127"/>
      <c r="F14" s="127"/>
      <c r="G14" s="127"/>
      <c r="H14" s="127"/>
      <c r="I14" s="58">
        <f>'Stavební rozpočet'!J193</f>
        <v>0</v>
      </c>
      <c r="J14" s="58">
        <f>'Stavební rozpočet'!K193</f>
        <v>0</v>
      </c>
      <c r="K14" s="58">
        <f>'Stavební rozpočet'!L193</f>
        <v>0</v>
      </c>
      <c r="L14" s="59">
        <f>'Stavební rozpočet'!O193</f>
        <v>0</v>
      </c>
      <c r="M14" s="55" t="s">
        <v>431</v>
      </c>
      <c r="N14" s="35">
        <f>IF(M14="F",0,K14)</f>
        <v>0</v>
      </c>
      <c r="O14" s="3" t="s">
        <v>420</v>
      </c>
      <c r="P14" s="35">
        <f>IF(M14="T",0,K14)</f>
        <v>0</v>
      </c>
    </row>
    <row r="15" spans="1:16" ht="14.6" x14ac:dyDescent="0.4">
      <c r="I15" s="120" t="s">
        <v>427</v>
      </c>
      <c r="J15" s="120"/>
      <c r="K15" s="48">
        <f>SUM(P12:P14)</f>
        <v>0</v>
      </c>
    </row>
    <row r="16" spans="1:16" ht="14.6" x14ac:dyDescent="0.4">
      <c r="A16" s="49" t="s">
        <v>139</v>
      </c>
    </row>
    <row r="17" spans="1:12" ht="13.5" customHeight="1" x14ac:dyDescent="0.4">
      <c r="A17" s="91" t="s">
        <v>428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</row>
  </sheetData>
  <sheetProtection algorithmName="SHA-512" hashValue="+YqkfIXEbTGwAoAqEfsJcPgIGg97ZFAMdcPFYVh/pLlGi2vznJTYaJcFyOc8cvsvE4dBh0H37KfAL7o0y2dKLw==" saltValue="PPV5dvyZY6w8qeD7VjbHiA==" spinCount="100000" sheet="1" objects="1" scenarios="1"/>
  <mergeCells count="33">
    <mergeCell ref="I15:J15"/>
    <mergeCell ref="A17:L17"/>
    <mergeCell ref="B11:H11"/>
    <mergeCell ref="I10:K10"/>
    <mergeCell ref="B12:H12"/>
    <mergeCell ref="B13:H13"/>
    <mergeCell ref="B14:H14"/>
    <mergeCell ref="J2:L3"/>
    <mergeCell ref="J4:L5"/>
    <mergeCell ref="J6:L7"/>
    <mergeCell ref="J8:L9"/>
    <mergeCell ref="B10:H10"/>
    <mergeCell ref="H8:H9"/>
    <mergeCell ref="I2:I3"/>
    <mergeCell ref="I4:I5"/>
    <mergeCell ref="I6:I7"/>
    <mergeCell ref="I8:I9"/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A37" sqref="A37:I37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7.15234375" customWidth="1"/>
    <col min="4" max="4" width="10" customWidth="1"/>
    <col min="5" max="5" width="14" customWidth="1"/>
    <col min="6" max="6" width="27.15234375" customWidth="1"/>
    <col min="7" max="7" width="9.15234375" customWidth="1"/>
    <col min="8" max="8" width="12.84375" customWidth="1"/>
    <col min="9" max="9" width="27.15234375" customWidth="1"/>
  </cols>
  <sheetData>
    <row r="1" spans="1:9" ht="54.75" customHeight="1" x14ac:dyDescent="0.4">
      <c r="A1" s="128" t="s">
        <v>432</v>
      </c>
      <c r="B1" s="82"/>
      <c r="C1" s="82"/>
      <c r="D1" s="82"/>
      <c r="E1" s="82"/>
      <c r="F1" s="82"/>
      <c r="G1" s="82"/>
      <c r="H1" s="82"/>
      <c r="I1" s="82"/>
    </row>
    <row r="2" spans="1:9" ht="14.6" x14ac:dyDescent="0.4">
      <c r="A2" s="83" t="s">
        <v>1</v>
      </c>
      <c r="B2" s="84"/>
      <c r="C2" s="92" t="str">
        <f>'Stavební rozpočet'!D2</f>
        <v>Rekonstrukce, úpravy a rozš. stáv. zpev. i nezpev. ploch k parkování - část sídliště U Hřbitova</v>
      </c>
      <c r="D2" s="93"/>
      <c r="E2" s="90" t="s">
        <v>5</v>
      </c>
      <c r="F2" s="90" t="str">
        <f>'Stavební rozpočet'!J2</f>
        <v>Statutární město Jihlava</v>
      </c>
      <c r="G2" s="84"/>
      <c r="H2" s="90" t="s">
        <v>433</v>
      </c>
      <c r="I2" s="95" t="s">
        <v>434</v>
      </c>
    </row>
    <row r="3" spans="1:9" ht="25.5" customHeight="1" x14ac:dyDescent="0.4">
      <c r="A3" s="85"/>
      <c r="B3" s="86"/>
      <c r="C3" s="94"/>
      <c r="D3" s="94"/>
      <c r="E3" s="86"/>
      <c r="F3" s="86"/>
      <c r="G3" s="86"/>
      <c r="H3" s="86"/>
      <c r="I3" s="96"/>
    </row>
    <row r="4" spans="1:9" ht="14.6" x14ac:dyDescent="0.4">
      <c r="A4" s="87" t="s">
        <v>7</v>
      </c>
      <c r="B4" s="86"/>
      <c r="C4" s="91" t="str">
        <f>'Stavební rozpočet'!D4</f>
        <v>SO 119.2 - Rozšíření parkoviště u byt. domu U Hřbitova 62-68</v>
      </c>
      <c r="D4" s="86"/>
      <c r="E4" s="91" t="s">
        <v>10</v>
      </c>
      <c r="F4" s="91" t="str">
        <f>'Stavební rozpočet'!J4</f>
        <v> </v>
      </c>
      <c r="G4" s="86"/>
      <c r="H4" s="91" t="s">
        <v>433</v>
      </c>
      <c r="I4" s="96" t="s">
        <v>56</v>
      </c>
    </row>
    <row r="5" spans="1:9" ht="15" customHeight="1" x14ac:dyDescent="0.4">
      <c r="A5" s="85"/>
      <c r="B5" s="86"/>
      <c r="C5" s="86"/>
      <c r="D5" s="86"/>
      <c r="E5" s="86"/>
      <c r="F5" s="86"/>
      <c r="G5" s="86"/>
      <c r="H5" s="86"/>
      <c r="I5" s="96"/>
    </row>
    <row r="6" spans="1:9" ht="14.6" x14ac:dyDescent="0.4">
      <c r="A6" s="87" t="s">
        <v>12</v>
      </c>
      <c r="B6" s="86"/>
      <c r="C6" s="91" t="str">
        <f>'Stavební rozpočet'!D6</f>
        <v>Jihlava</v>
      </c>
      <c r="D6" s="86"/>
      <c r="E6" s="91" t="s">
        <v>15</v>
      </c>
      <c r="F6" s="91" t="str">
        <f>'Stavební rozpočet'!J6</f>
        <v>dle výběrového řízení</v>
      </c>
      <c r="G6" s="86"/>
      <c r="H6" s="91" t="s">
        <v>433</v>
      </c>
      <c r="I6" s="96" t="s">
        <v>56</v>
      </c>
    </row>
    <row r="7" spans="1:9" ht="15" customHeight="1" x14ac:dyDescent="0.4">
      <c r="A7" s="85"/>
      <c r="B7" s="86"/>
      <c r="C7" s="86"/>
      <c r="D7" s="86"/>
      <c r="E7" s="86"/>
      <c r="F7" s="86"/>
      <c r="G7" s="86"/>
      <c r="H7" s="86"/>
      <c r="I7" s="96"/>
    </row>
    <row r="8" spans="1:9" ht="14.6" x14ac:dyDescent="0.4">
      <c r="A8" s="87" t="s">
        <v>9</v>
      </c>
      <c r="B8" s="86"/>
      <c r="C8" s="91" t="str">
        <f>'Stavební rozpočet'!H4</f>
        <v xml:space="preserve"> </v>
      </c>
      <c r="D8" s="86"/>
      <c r="E8" s="91" t="s">
        <v>14</v>
      </c>
      <c r="F8" s="91" t="str">
        <f>'Stavební rozpočet'!H6</f>
        <v xml:space="preserve"> </v>
      </c>
      <c r="G8" s="86"/>
      <c r="H8" s="86" t="s">
        <v>435</v>
      </c>
      <c r="I8" s="130">
        <v>78</v>
      </c>
    </row>
    <row r="9" spans="1:9" ht="14.6" x14ac:dyDescent="0.4">
      <c r="A9" s="85"/>
      <c r="B9" s="86"/>
      <c r="C9" s="86"/>
      <c r="D9" s="86"/>
      <c r="E9" s="86"/>
      <c r="F9" s="86"/>
      <c r="G9" s="86"/>
      <c r="H9" s="86"/>
      <c r="I9" s="96"/>
    </row>
    <row r="10" spans="1:9" ht="14.6" x14ac:dyDescent="0.4">
      <c r="A10" s="87" t="s">
        <v>17</v>
      </c>
      <c r="B10" s="86"/>
      <c r="C10" s="91" t="str">
        <f>'Stavební rozpočet'!D8</f>
        <v xml:space="preserve"> </v>
      </c>
      <c r="D10" s="86"/>
      <c r="E10" s="91" t="s">
        <v>20</v>
      </c>
      <c r="F10" s="91" t="str">
        <f>'Stavební rozpočet'!J8</f>
        <v>Ing. Petr Kristýnek</v>
      </c>
      <c r="G10" s="86"/>
      <c r="H10" s="86" t="s">
        <v>436</v>
      </c>
      <c r="I10" s="131" t="str">
        <f>'Stavební rozpočet'!H8</f>
        <v>11.07.2024</v>
      </c>
    </row>
    <row r="11" spans="1:9" ht="14.6" x14ac:dyDescent="0.4">
      <c r="A11" s="129"/>
      <c r="B11" s="127"/>
      <c r="C11" s="127"/>
      <c r="D11" s="127"/>
      <c r="E11" s="127"/>
      <c r="F11" s="127"/>
      <c r="G11" s="127"/>
      <c r="H11" s="127"/>
      <c r="I11" s="132"/>
    </row>
    <row r="12" spans="1:9" ht="22.75" x14ac:dyDescent="0.4">
      <c r="A12" s="133" t="s">
        <v>437</v>
      </c>
      <c r="B12" s="133"/>
      <c r="C12" s="133"/>
      <c r="D12" s="133"/>
      <c r="E12" s="133"/>
      <c r="F12" s="133"/>
      <c r="G12" s="133"/>
      <c r="H12" s="133"/>
      <c r="I12" s="133"/>
    </row>
    <row r="13" spans="1:9" ht="26.25" customHeight="1" x14ac:dyDescent="0.4">
      <c r="A13" s="60" t="s">
        <v>438</v>
      </c>
      <c r="B13" s="134" t="s">
        <v>439</v>
      </c>
      <c r="C13" s="135"/>
      <c r="D13" s="61" t="s">
        <v>440</v>
      </c>
      <c r="E13" s="134" t="s">
        <v>441</v>
      </c>
      <c r="F13" s="135"/>
      <c r="G13" s="61" t="s">
        <v>442</v>
      </c>
      <c r="H13" s="134" t="s">
        <v>443</v>
      </c>
      <c r="I13" s="135"/>
    </row>
    <row r="14" spans="1:9" ht="15.45" x14ac:dyDescent="0.4">
      <c r="A14" s="62" t="s">
        <v>444</v>
      </c>
      <c r="B14" s="63" t="s">
        <v>445</v>
      </c>
      <c r="C14" s="64">
        <f>SUM('Stavební rozpočet'!AB12:AB196)</f>
        <v>0</v>
      </c>
      <c r="D14" s="142" t="s">
        <v>446</v>
      </c>
      <c r="E14" s="143"/>
      <c r="F14" s="64">
        <f>VORN!I15</f>
        <v>0</v>
      </c>
      <c r="G14" s="142" t="s">
        <v>447</v>
      </c>
      <c r="H14" s="143"/>
      <c r="I14" s="64">
        <f>VORN!I21</f>
        <v>0</v>
      </c>
    </row>
    <row r="15" spans="1:9" ht="15.45" x14ac:dyDescent="0.4">
      <c r="A15" s="65" t="s">
        <v>56</v>
      </c>
      <c r="B15" s="63" t="s">
        <v>39</v>
      </c>
      <c r="C15" s="64">
        <f>SUM('Stavební rozpočet'!AC12:AC196)</f>
        <v>0</v>
      </c>
      <c r="D15" s="142" t="s">
        <v>448</v>
      </c>
      <c r="E15" s="143"/>
      <c r="F15" s="64">
        <f>VORN!I16</f>
        <v>0</v>
      </c>
      <c r="G15" s="142" t="s">
        <v>449</v>
      </c>
      <c r="H15" s="143"/>
      <c r="I15" s="64">
        <f>VORN!I22</f>
        <v>0</v>
      </c>
    </row>
    <row r="16" spans="1:9" ht="15.45" x14ac:dyDescent="0.4">
      <c r="A16" s="62" t="s">
        <v>450</v>
      </c>
      <c r="B16" s="63" t="s">
        <v>445</v>
      </c>
      <c r="C16" s="64">
        <f>SUM('Stavební rozpočet'!AD12:AD196)</f>
        <v>0</v>
      </c>
      <c r="D16" s="142" t="s">
        <v>451</v>
      </c>
      <c r="E16" s="143"/>
      <c r="F16" s="64">
        <f>VORN!I17</f>
        <v>0</v>
      </c>
      <c r="G16" s="142" t="s">
        <v>452</v>
      </c>
      <c r="H16" s="143"/>
      <c r="I16" s="64">
        <f>VORN!I23</f>
        <v>0</v>
      </c>
    </row>
    <row r="17" spans="1:9" ht="15.45" x14ac:dyDescent="0.4">
      <c r="A17" s="65" t="s">
        <v>56</v>
      </c>
      <c r="B17" s="63" t="s">
        <v>39</v>
      </c>
      <c r="C17" s="64">
        <f>SUM('Stavební rozpočet'!AE12:AE196)</f>
        <v>0</v>
      </c>
      <c r="D17" s="142" t="s">
        <v>56</v>
      </c>
      <c r="E17" s="143"/>
      <c r="F17" s="66" t="s">
        <v>56</v>
      </c>
      <c r="G17" s="142" t="s">
        <v>453</v>
      </c>
      <c r="H17" s="143"/>
      <c r="I17" s="64">
        <f>VORN!I24</f>
        <v>0</v>
      </c>
    </row>
    <row r="18" spans="1:9" ht="15.45" x14ac:dyDescent="0.4">
      <c r="A18" s="62" t="s">
        <v>454</v>
      </c>
      <c r="B18" s="63" t="s">
        <v>445</v>
      </c>
      <c r="C18" s="64">
        <f>SUM('Stavební rozpočet'!AF12:AF196)</f>
        <v>0</v>
      </c>
      <c r="D18" s="142" t="s">
        <v>56</v>
      </c>
      <c r="E18" s="143"/>
      <c r="F18" s="66" t="s">
        <v>56</v>
      </c>
      <c r="G18" s="142" t="s">
        <v>455</v>
      </c>
      <c r="H18" s="143"/>
      <c r="I18" s="64">
        <f>VORN!I25</f>
        <v>0</v>
      </c>
    </row>
    <row r="19" spans="1:9" ht="15.45" x14ac:dyDescent="0.4">
      <c r="A19" s="65" t="s">
        <v>56</v>
      </c>
      <c r="B19" s="63" t="s">
        <v>39</v>
      </c>
      <c r="C19" s="64">
        <f>SUM('Stavební rozpočet'!AG12:AG196)</f>
        <v>0</v>
      </c>
      <c r="D19" s="142" t="s">
        <v>56</v>
      </c>
      <c r="E19" s="143"/>
      <c r="F19" s="66" t="s">
        <v>56</v>
      </c>
      <c r="G19" s="142" t="s">
        <v>456</v>
      </c>
      <c r="H19" s="143"/>
      <c r="I19" s="64">
        <f>VORN!I26</f>
        <v>0</v>
      </c>
    </row>
    <row r="20" spans="1:9" ht="15.45" x14ac:dyDescent="0.4">
      <c r="A20" s="136" t="s">
        <v>322</v>
      </c>
      <c r="B20" s="137"/>
      <c r="C20" s="64">
        <f>SUM('Stavební rozpočet'!AH12:AH196)</f>
        <v>0</v>
      </c>
      <c r="D20" s="142" t="s">
        <v>56</v>
      </c>
      <c r="E20" s="143"/>
      <c r="F20" s="66" t="s">
        <v>56</v>
      </c>
      <c r="G20" s="142" t="s">
        <v>56</v>
      </c>
      <c r="H20" s="143"/>
      <c r="I20" s="66" t="s">
        <v>56</v>
      </c>
    </row>
    <row r="21" spans="1:9" ht="15.45" x14ac:dyDescent="0.4">
      <c r="A21" s="138" t="s">
        <v>457</v>
      </c>
      <c r="B21" s="139"/>
      <c r="C21" s="67">
        <f>SUM('Stavební rozpočet'!Z12:Z196)</f>
        <v>0</v>
      </c>
      <c r="D21" s="144" t="s">
        <v>56</v>
      </c>
      <c r="E21" s="145"/>
      <c r="F21" s="68" t="s">
        <v>56</v>
      </c>
      <c r="G21" s="144" t="s">
        <v>56</v>
      </c>
      <c r="H21" s="145"/>
      <c r="I21" s="68" t="s">
        <v>56</v>
      </c>
    </row>
    <row r="22" spans="1:9" ht="16.5" customHeight="1" x14ac:dyDescent="0.4">
      <c r="A22" s="140" t="s">
        <v>458</v>
      </c>
      <c r="B22" s="141"/>
      <c r="C22" s="69">
        <f>SUM(C14:C21)</f>
        <v>0</v>
      </c>
      <c r="D22" s="146" t="s">
        <v>459</v>
      </c>
      <c r="E22" s="141"/>
      <c r="F22" s="69">
        <f>SUM(F14:F21)</f>
        <v>0</v>
      </c>
      <c r="G22" s="146" t="s">
        <v>460</v>
      </c>
      <c r="H22" s="141"/>
      <c r="I22" s="69">
        <f>SUM(I14:I21)</f>
        <v>0</v>
      </c>
    </row>
    <row r="23" spans="1:9" ht="15.45" x14ac:dyDescent="0.4">
      <c r="D23" s="136" t="s">
        <v>461</v>
      </c>
      <c r="E23" s="137"/>
      <c r="F23" s="70">
        <v>0</v>
      </c>
      <c r="G23" s="147" t="s">
        <v>462</v>
      </c>
      <c r="H23" s="137"/>
      <c r="I23" s="64">
        <v>0</v>
      </c>
    </row>
    <row r="24" spans="1:9" ht="15.45" x14ac:dyDescent="0.4">
      <c r="G24" s="136" t="s">
        <v>463</v>
      </c>
      <c r="H24" s="137"/>
      <c r="I24" s="64">
        <f>vorn_sum</f>
        <v>0</v>
      </c>
    </row>
    <row r="25" spans="1:9" ht="15.45" x14ac:dyDescent="0.4">
      <c r="G25" s="136" t="s">
        <v>464</v>
      </c>
      <c r="H25" s="137"/>
      <c r="I25" s="64">
        <v>0</v>
      </c>
    </row>
    <row r="27" spans="1:9" ht="15.45" x14ac:dyDescent="0.4">
      <c r="A27" s="148" t="s">
        <v>465</v>
      </c>
      <c r="B27" s="149"/>
      <c r="C27" s="71">
        <f>SUM('Stavební rozpočet'!AJ12:AJ196)</f>
        <v>0</v>
      </c>
    </row>
    <row r="28" spans="1:9" ht="15.45" x14ac:dyDescent="0.4">
      <c r="A28" s="150" t="s">
        <v>466</v>
      </c>
      <c r="B28" s="151"/>
      <c r="C28" s="72">
        <f>SUM('Stavební rozpočet'!AK12:AK196)</f>
        <v>0</v>
      </c>
      <c r="D28" s="152" t="s">
        <v>467</v>
      </c>
      <c r="E28" s="149"/>
      <c r="F28" s="71">
        <f>ROUND(C28*(12/100),2)</f>
        <v>0</v>
      </c>
      <c r="G28" s="152" t="s">
        <v>468</v>
      </c>
      <c r="H28" s="149"/>
      <c r="I28" s="71">
        <f>SUM(C27:C29)</f>
        <v>0</v>
      </c>
    </row>
    <row r="29" spans="1:9" ht="15.45" x14ac:dyDescent="0.4">
      <c r="A29" s="150" t="s">
        <v>469</v>
      </c>
      <c r="B29" s="151"/>
      <c r="C29" s="72">
        <f>SUM('Stavební rozpočet'!AL12:AL196)+(F22+I22+F23+I23+I24+I25)</f>
        <v>0</v>
      </c>
      <c r="D29" s="153" t="s">
        <v>470</v>
      </c>
      <c r="E29" s="151"/>
      <c r="F29" s="72">
        <f>ROUND(C29*(21/100),2)</f>
        <v>0</v>
      </c>
      <c r="G29" s="153" t="s">
        <v>471</v>
      </c>
      <c r="H29" s="151"/>
      <c r="I29" s="72">
        <f>SUM(F28:F29)+I28</f>
        <v>0</v>
      </c>
    </row>
    <row r="31" spans="1:9" x14ac:dyDescent="0.4">
      <c r="A31" s="154" t="s">
        <v>472</v>
      </c>
      <c r="B31" s="155"/>
      <c r="C31" s="156"/>
      <c r="D31" s="163" t="s">
        <v>473</v>
      </c>
      <c r="E31" s="155"/>
      <c r="F31" s="156"/>
      <c r="G31" s="163" t="s">
        <v>474</v>
      </c>
      <c r="H31" s="155"/>
      <c r="I31" s="156"/>
    </row>
    <row r="32" spans="1:9" x14ac:dyDescent="0.4">
      <c r="A32" s="157" t="s">
        <v>56</v>
      </c>
      <c r="B32" s="158"/>
      <c r="C32" s="159"/>
      <c r="D32" s="164" t="s">
        <v>56</v>
      </c>
      <c r="E32" s="158"/>
      <c r="F32" s="159"/>
      <c r="G32" s="164" t="s">
        <v>56</v>
      </c>
      <c r="H32" s="158"/>
      <c r="I32" s="159"/>
    </row>
    <row r="33" spans="1:9" x14ac:dyDescent="0.4">
      <c r="A33" s="157" t="s">
        <v>56</v>
      </c>
      <c r="B33" s="158"/>
      <c r="C33" s="159"/>
      <c r="D33" s="164" t="s">
        <v>56</v>
      </c>
      <c r="E33" s="158"/>
      <c r="F33" s="159"/>
      <c r="G33" s="164" t="s">
        <v>56</v>
      </c>
      <c r="H33" s="158"/>
      <c r="I33" s="159"/>
    </row>
    <row r="34" spans="1:9" x14ac:dyDescent="0.4">
      <c r="A34" s="157" t="s">
        <v>56</v>
      </c>
      <c r="B34" s="158"/>
      <c r="C34" s="159"/>
      <c r="D34" s="164" t="s">
        <v>56</v>
      </c>
      <c r="E34" s="158"/>
      <c r="F34" s="159"/>
      <c r="G34" s="164" t="s">
        <v>56</v>
      </c>
      <c r="H34" s="158"/>
      <c r="I34" s="159"/>
    </row>
    <row r="35" spans="1:9" x14ac:dyDescent="0.4">
      <c r="A35" s="160" t="s">
        <v>475</v>
      </c>
      <c r="B35" s="161"/>
      <c r="C35" s="162"/>
      <c r="D35" s="165" t="s">
        <v>475</v>
      </c>
      <c r="E35" s="161"/>
      <c r="F35" s="162"/>
      <c r="G35" s="165" t="s">
        <v>475</v>
      </c>
      <c r="H35" s="161"/>
      <c r="I35" s="162"/>
    </row>
    <row r="36" spans="1:9" ht="14.6" x14ac:dyDescent="0.4">
      <c r="A36" s="73" t="s">
        <v>139</v>
      </c>
    </row>
    <row r="37" spans="1:9" ht="13.5" customHeight="1" x14ac:dyDescent="0.4">
      <c r="A37" s="91" t="s">
        <v>476</v>
      </c>
      <c r="B37" s="86"/>
      <c r="C37" s="86"/>
      <c r="D37" s="86"/>
      <c r="E37" s="86"/>
      <c r="F37" s="86"/>
      <c r="G37" s="86"/>
      <c r="H37" s="86"/>
      <c r="I37" s="86"/>
    </row>
  </sheetData>
  <sheetProtection algorithmName="SHA-512" hashValue="OV4HQ5/XlVEZkpL4rPuu8FCn6p5Y1SR+QCRIleUaELfSs0OEY2U5gCyu/xhSGRweUku2oYqFsx2DDUqEOEd7XA==" saltValue="qVXYCnQS+ch5prygKK0uQA==" spinCount="100000" sheet="1" objects="1" scenarios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2.84375" customWidth="1"/>
    <col min="4" max="4" width="10" customWidth="1"/>
    <col min="5" max="5" width="14" customWidth="1"/>
    <col min="6" max="6" width="22.84375" customWidth="1"/>
    <col min="7" max="7" width="9.15234375" customWidth="1"/>
    <col min="8" max="8" width="17.15234375" customWidth="1"/>
    <col min="9" max="9" width="22.84375" customWidth="1"/>
  </cols>
  <sheetData>
    <row r="1" spans="1:9" ht="54.75" customHeight="1" x14ac:dyDescent="0.4">
      <c r="A1" s="128" t="s">
        <v>375</v>
      </c>
      <c r="B1" s="82"/>
      <c r="C1" s="82"/>
      <c r="D1" s="82"/>
      <c r="E1" s="82"/>
      <c r="F1" s="82"/>
      <c r="G1" s="82"/>
      <c r="H1" s="82"/>
      <c r="I1" s="82"/>
    </row>
    <row r="2" spans="1:9" ht="14.6" x14ac:dyDescent="0.4">
      <c r="A2" s="83" t="s">
        <v>1</v>
      </c>
      <c r="B2" s="84"/>
      <c r="C2" s="92" t="str">
        <f>'Stavební rozpočet'!D2</f>
        <v>Rekonstrukce, úpravy a rozš. stáv. zpev. i nezpev. ploch k parkování - část sídliště U Hřbitova</v>
      </c>
      <c r="D2" s="93"/>
      <c r="E2" s="90" t="s">
        <v>5</v>
      </c>
      <c r="F2" s="90" t="str">
        <f>'Stavební rozpočet'!J2</f>
        <v>Statutární město Jihlava</v>
      </c>
      <c r="G2" s="84"/>
      <c r="H2" s="90" t="s">
        <v>433</v>
      </c>
      <c r="I2" s="95" t="s">
        <v>434</v>
      </c>
    </row>
    <row r="3" spans="1:9" ht="25.5" customHeight="1" x14ac:dyDescent="0.4">
      <c r="A3" s="85"/>
      <c r="B3" s="86"/>
      <c r="C3" s="94"/>
      <c r="D3" s="94"/>
      <c r="E3" s="86"/>
      <c r="F3" s="86"/>
      <c r="G3" s="86"/>
      <c r="H3" s="86"/>
      <c r="I3" s="96"/>
    </row>
    <row r="4" spans="1:9" ht="14.6" x14ac:dyDescent="0.4">
      <c r="A4" s="87" t="s">
        <v>7</v>
      </c>
      <c r="B4" s="86"/>
      <c r="C4" s="91" t="str">
        <f>'Stavební rozpočet'!D4</f>
        <v>SO 119.2 - Rozšíření parkoviště u byt. domu U Hřbitova 62-68</v>
      </c>
      <c r="D4" s="86"/>
      <c r="E4" s="91" t="s">
        <v>10</v>
      </c>
      <c r="F4" s="91" t="str">
        <f>'Stavební rozpočet'!J4</f>
        <v> </v>
      </c>
      <c r="G4" s="86"/>
      <c r="H4" s="91" t="s">
        <v>433</v>
      </c>
      <c r="I4" s="96" t="s">
        <v>56</v>
      </c>
    </row>
    <row r="5" spans="1:9" ht="15" customHeight="1" x14ac:dyDescent="0.4">
      <c r="A5" s="85"/>
      <c r="B5" s="86"/>
      <c r="C5" s="86"/>
      <c r="D5" s="86"/>
      <c r="E5" s="86"/>
      <c r="F5" s="86"/>
      <c r="G5" s="86"/>
      <c r="H5" s="86"/>
      <c r="I5" s="96"/>
    </row>
    <row r="6" spans="1:9" ht="14.6" x14ac:dyDescent="0.4">
      <c r="A6" s="87" t="s">
        <v>12</v>
      </c>
      <c r="B6" s="86"/>
      <c r="C6" s="91" t="str">
        <f>'Stavební rozpočet'!D6</f>
        <v>Jihlava</v>
      </c>
      <c r="D6" s="86"/>
      <c r="E6" s="91" t="s">
        <v>15</v>
      </c>
      <c r="F6" s="91" t="str">
        <f>'Stavební rozpočet'!J6</f>
        <v>dle výběrového řízení</v>
      </c>
      <c r="G6" s="86"/>
      <c r="H6" s="91" t="s">
        <v>433</v>
      </c>
      <c r="I6" s="96" t="s">
        <v>56</v>
      </c>
    </row>
    <row r="7" spans="1:9" ht="15" customHeight="1" x14ac:dyDescent="0.4">
      <c r="A7" s="85"/>
      <c r="B7" s="86"/>
      <c r="C7" s="86"/>
      <c r="D7" s="86"/>
      <c r="E7" s="86"/>
      <c r="F7" s="86"/>
      <c r="G7" s="86"/>
      <c r="H7" s="86"/>
      <c r="I7" s="96"/>
    </row>
    <row r="8" spans="1:9" ht="14.6" x14ac:dyDescent="0.4">
      <c r="A8" s="87" t="s">
        <v>9</v>
      </c>
      <c r="B8" s="86"/>
      <c r="C8" s="91" t="str">
        <f>'Stavební rozpočet'!H4</f>
        <v xml:space="preserve"> </v>
      </c>
      <c r="D8" s="86"/>
      <c r="E8" s="91" t="s">
        <v>14</v>
      </c>
      <c r="F8" s="91" t="str">
        <f>'Stavební rozpočet'!H6</f>
        <v xml:space="preserve"> </v>
      </c>
      <c r="G8" s="86"/>
      <c r="H8" s="86" t="s">
        <v>435</v>
      </c>
      <c r="I8" s="130">
        <v>78</v>
      </c>
    </row>
    <row r="9" spans="1:9" ht="14.6" x14ac:dyDescent="0.4">
      <c r="A9" s="85"/>
      <c r="B9" s="86"/>
      <c r="C9" s="86"/>
      <c r="D9" s="86"/>
      <c r="E9" s="86"/>
      <c r="F9" s="86"/>
      <c r="G9" s="86"/>
      <c r="H9" s="86"/>
      <c r="I9" s="96"/>
    </row>
    <row r="10" spans="1:9" ht="14.6" x14ac:dyDescent="0.4">
      <c r="A10" s="87" t="s">
        <v>17</v>
      </c>
      <c r="B10" s="86"/>
      <c r="C10" s="91" t="str">
        <f>'Stavební rozpočet'!D8</f>
        <v xml:space="preserve"> </v>
      </c>
      <c r="D10" s="86"/>
      <c r="E10" s="91" t="s">
        <v>20</v>
      </c>
      <c r="F10" s="91" t="str">
        <f>'Stavební rozpočet'!J8</f>
        <v>Ing. Petr Kristýnek</v>
      </c>
      <c r="G10" s="86"/>
      <c r="H10" s="86" t="s">
        <v>436</v>
      </c>
      <c r="I10" s="131" t="str">
        <f>'Stavební rozpočet'!H8</f>
        <v>11.07.2024</v>
      </c>
    </row>
    <row r="11" spans="1:9" ht="14.6" x14ac:dyDescent="0.4">
      <c r="A11" s="129"/>
      <c r="B11" s="127"/>
      <c r="C11" s="127"/>
      <c r="D11" s="127"/>
      <c r="E11" s="127"/>
      <c r="F11" s="127"/>
      <c r="G11" s="127"/>
      <c r="H11" s="127"/>
      <c r="I11" s="132"/>
    </row>
    <row r="13" spans="1:9" ht="15.45" x14ac:dyDescent="0.4">
      <c r="A13" s="166" t="s">
        <v>477</v>
      </c>
      <c r="B13" s="166"/>
      <c r="C13" s="166"/>
      <c r="D13" s="166"/>
      <c r="E13" s="166"/>
    </row>
    <row r="14" spans="1:9" ht="14.6" x14ac:dyDescent="0.4">
      <c r="A14" s="167" t="s">
        <v>478</v>
      </c>
      <c r="B14" s="168"/>
      <c r="C14" s="168"/>
      <c r="D14" s="168"/>
      <c r="E14" s="169"/>
      <c r="F14" s="74" t="s">
        <v>479</v>
      </c>
      <c r="G14" s="74" t="s">
        <v>480</v>
      </c>
      <c r="H14" s="74" t="s">
        <v>481</v>
      </c>
      <c r="I14" s="74" t="s">
        <v>479</v>
      </c>
    </row>
    <row r="15" spans="1:9" ht="14.6" x14ac:dyDescent="0.4">
      <c r="A15" s="170" t="s">
        <v>446</v>
      </c>
      <c r="B15" s="171"/>
      <c r="C15" s="171"/>
      <c r="D15" s="171"/>
      <c r="E15" s="172"/>
      <c r="F15" s="75">
        <v>0</v>
      </c>
      <c r="G15" s="76" t="s">
        <v>56</v>
      </c>
      <c r="H15" s="76" t="s">
        <v>56</v>
      </c>
      <c r="I15" s="75">
        <f>F15</f>
        <v>0</v>
      </c>
    </row>
    <row r="16" spans="1:9" ht="14.6" x14ac:dyDescent="0.4">
      <c r="A16" s="170" t="s">
        <v>448</v>
      </c>
      <c r="B16" s="171"/>
      <c r="C16" s="171"/>
      <c r="D16" s="171"/>
      <c r="E16" s="172"/>
      <c r="F16" s="75">
        <v>0</v>
      </c>
      <c r="G16" s="76" t="s">
        <v>56</v>
      </c>
      <c r="H16" s="76" t="s">
        <v>56</v>
      </c>
      <c r="I16" s="75">
        <f>F16</f>
        <v>0</v>
      </c>
    </row>
    <row r="17" spans="1:9" ht="14.6" x14ac:dyDescent="0.4">
      <c r="A17" s="173" t="s">
        <v>451</v>
      </c>
      <c r="B17" s="174"/>
      <c r="C17" s="174"/>
      <c r="D17" s="174"/>
      <c r="E17" s="175"/>
      <c r="F17" s="77">
        <v>0</v>
      </c>
      <c r="G17" s="78" t="s">
        <v>56</v>
      </c>
      <c r="H17" s="78" t="s">
        <v>56</v>
      </c>
      <c r="I17" s="77">
        <f>F17</f>
        <v>0</v>
      </c>
    </row>
    <row r="18" spans="1:9" ht="14.6" x14ac:dyDescent="0.4">
      <c r="A18" s="176" t="s">
        <v>482</v>
      </c>
      <c r="B18" s="177"/>
      <c r="C18" s="177"/>
      <c r="D18" s="177"/>
      <c r="E18" s="178"/>
      <c r="F18" s="79" t="s">
        <v>56</v>
      </c>
      <c r="G18" s="80" t="s">
        <v>56</v>
      </c>
      <c r="H18" s="80" t="s">
        <v>56</v>
      </c>
      <c r="I18" s="81">
        <f>SUM(I15:I17)</f>
        <v>0</v>
      </c>
    </row>
    <row r="20" spans="1:9" ht="14.6" x14ac:dyDescent="0.4">
      <c r="A20" s="167" t="s">
        <v>443</v>
      </c>
      <c r="B20" s="168"/>
      <c r="C20" s="168"/>
      <c r="D20" s="168"/>
      <c r="E20" s="169"/>
      <c r="F20" s="74" t="s">
        <v>479</v>
      </c>
      <c r="G20" s="74" t="s">
        <v>480</v>
      </c>
      <c r="H20" s="74" t="s">
        <v>481</v>
      </c>
      <c r="I20" s="74" t="s">
        <v>479</v>
      </c>
    </row>
    <row r="21" spans="1:9" ht="14.6" x14ac:dyDescent="0.4">
      <c r="A21" s="170" t="s">
        <v>447</v>
      </c>
      <c r="B21" s="171"/>
      <c r="C21" s="171"/>
      <c r="D21" s="171"/>
      <c r="E21" s="172"/>
      <c r="F21" s="75">
        <v>0</v>
      </c>
      <c r="G21" s="76" t="s">
        <v>56</v>
      </c>
      <c r="H21" s="76" t="s">
        <v>56</v>
      </c>
      <c r="I21" s="75">
        <f t="shared" ref="I21:I26" si="0">F21</f>
        <v>0</v>
      </c>
    </row>
    <row r="22" spans="1:9" ht="14.6" x14ac:dyDescent="0.4">
      <c r="A22" s="170" t="s">
        <v>449</v>
      </c>
      <c r="B22" s="171"/>
      <c r="C22" s="171"/>
      <c r="D22" s="171"/>
      <c r="E22" s="172"/>
      <c r="F22" s="75">
        <v>0</v>
      </c>
      <c r="G22" s="76" t="s">
        <v>56</v>
      </c>
      <c r="H22" s="76" t="s">
        <v>56</v>
      </c>
      <c r="I22" s="75">
        <f t="shared" si="0"/>
        <v>0</v>
      </c>
    </row>
    <row r="23" spans="1:9" ht="14.6" x14ac:dyDescent="0.4">
      <c r="A23" s="170" t="s">
        <v>452</v>
      </c>
      <c r="B23" s="171"/>
      <c r="C23" s="171"/>
      <c r="D23" s="171"/>
      <c r="E23" s="172"/>
      <c r="F23" s="75">
        <v>0</v>
      </c>
      <c r="G23" s="76" t="s">
        <v>56</v>
      </c>
      <c r="H23" s="76" t="s">
        <v>56</v>
      </c>
      <c r="I23" s="75">
        <f t="shared" si="0"/>
        <v>0</v>
      </c>
    </row>
    <row r="24" spans="1:9" ht="14.6" x14ac:dyDescent="0.4">
      <c r="A24" s="170" t="s">
        <v>453</v>
      </c>
      <c r="B24" s="171"/>
      <c r="C24" s="171"/>
      <c r="D24" s="171"/>
      <c r="E24" s="172"/>
      <c r="F24" s="75">
        <v>0</v>
      </c>
      <c r="G24" s="76" t="s">
        <v>56</v>
      </c>
      <c r="H24" s="76" t="s">
        <v>56</v>
      </c>
      <c r="I24" s="75">
        <f t="shared" si="0"/>
        <v>0</v>
      </c>
    </row>
    <row r="25" spans="1:9" ht="14.6" x14ac:dyDescent="0.4">
      <c r="A25" s="170" t="s">
        <v>455</v>
      </c>
      <c r="B25" s="171"/>
      <c r="C25" s="171"/>
      <c r="D25" s="171"/>
      <c r="E25" s="172"/>
      <c r="F25" s="75">
        <v>0</v>
      </c>
      <c r="G25" s="76" t="s">
        <v>56</v>
      </c>
      <c r="H25" s="76" t="s">
        <v>56</v>
      </c>
      <c r="I25" s="75">
        <f t="shared" si="0"/>
        <v>0</v>
      </c>
    </row>
    <row r="26" spans="1:9" ht="14.6" x14ac:dyDescent="0.4">
      <c r="A26" s="173" t="s">
        <v>456</v>
      </c>
      <c r="B26" s="174"/>
      <c r="C26" s="174"/>
      <c r="D26" s="174"/>
      <c r="E26" s="175"/>
      <c r="F26" s="77">
        <v>0</v>
      </c>
      <c r="G26" s="78" t="s">
        <v>56</v>
      </c>
      <c r="H26" s="78" t="s">
        <v>56</v>
      </c>
      <c r="I26" s="77">
        <f t="shared" si="0"/>
        <v>0</v>
      </c>
    </row>
    <row r="27" spans="1:9" ht="14.6" x14ac:dyDescent="0.4">
      <c r="A27" s="176" t="s">
        <v>483</v>
      </c>
      <c r="B27" s="177"/>
      <c r="C27" s="177"/>
      <c r="D27" s="177"/>
      <c r="E27" s="178"/>
      <c r="F27" s="79" t="s">
        <v>56</v>
      </c>
      <c r="G27" s="80" t="s">
        <v>56</v>
      </c>
      <c r="H27" s="80" t="s">
        <v>56</v>
      </c>
      <c r="I27" s="81">
        <f>SUM(I21:I26)</f>
        <v>0</v>
      </c>
    </row>
    <row r="29" spans="1:9" ht="15.45" x14ac:dyDescent="0.4">
      <c r="A29" s="179" t="s">
        <v>484</v>
      </c>
      <c r="B29" s="180"/>
      <c r="C29" s="180"/>
      <c r="D29" s="180"/>
      <c r="E29" s="181"/>
      <c r="F29" s="182">
        <f>I18+I27</f>
        <v>0</v>
      </c>
      <c r="G29" s="183"/>
      <c r="H29" s="183"/>
      <c r="I29" s="184"/>
    </row>
    <row r="33" spans="1:9" ht="15.45" x14ac:dyDescent="0.4">
      <c r="A33" s="166" t="s">
        <v>485</v>
      </c>
      <c r="B33" s="166"/>
      <c r="C33" s="166"/>
      <c r="D33" s="166"/>
      <c r="E33" s="166"/>
    </row>
    <row r="34" spans="1:9" ht="14.6" x14ac:dyDescent="0.4">
      <c r="A34" s="167" t="s">
        <v>486</v>
      </c>
      <c r="B34" s="168"/>
      <c r="C34" s="168"/>
      <c r="D34" s="168"/>
      <c r="E34" s="169"/>
      <c r="F34" s="74" t="s">
        <v>479</v>
      </c>
      <c r="G34" s="74" t="s">
        <v>480</v>
      </c>
      <c r="H34" s="74" t="s">
        <v>481</v>
      </c>
      <c r="I34" s="74" t="s">
        <v>479</v>
      </c>
    </row>
    <row r="35" spans="1:9" ht="14.6" x14ac:dyDescent="0.4">
      <c r="A35" s="173" t="s">
        <v>56</v>
      </c>
      <c r="B35" s="174"/>
      <c r="C35" s="174"/>
      <c r="D35" s="174"/>
      <c r="E35" s="175"/>
      <c r="F35" s="77">
        <v>0</v>
      </c>
      <c r="G35" s="78" t="s">
        <v>56</v>
      </c>
      <c r="H35" s="78" t="s">
        <v>56</v>
      </c>
      <c r="I35" s="77">
        <f>F35</f>
        <v>0</v>
      </c>
    </row>
    <row r="36" spans="1:9" ht="14.6" x14ac:dyDescent="0.4">
      <c r="A36" s="176" t="s">
        <v>487</v>
      </c>
      <c r="B36" s="177"/>
      <c r="C36" s="177"/>
      <c r="D36" s="177"/>
      <c r="E36" s="178"/>
      <c r="F36" s="79" t="s">
        <v>56</v>
      </c>
      <c r="G36" s="80" t="s">
        <v>56</v>
      </c>
      <c r="H36" s="80" t="s">
        <v>56</v>
      </c>
      <c r="I36" s="81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Rozpočet - Jen objekty celkem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TROJAN Karel Ing. Bc. Ph.D.</cp:lastModifiedBy>
  <dcterms:created xsi:type="dcterms:W3CDTF">2021-06-10T20:06:38Z</dcterms:created>
  <dcterms:modified xsi:type="dcterms:W3CDTF">2025-03-10T11:24:53Z</dcterms:modified>
</cp:coreProperties>
</file>